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OFFERTE AUTOMAZIONE\"/>
    </mc:Choice>
  </mc:AlternateContent>
  <xr:revisionPtr revIDLastSave="0" documentId="13_ncr:1_{105A429A-D5EB-4E04-AA70-9145EAD28685}" xr6:coauthVersionLast="47" xr6:coauthVersionMax="47" xr10:uidLastSave="{00000000-0000-0000-0000-000000000000}"/>
  <bookViews>
    <workbookView xWindow="-120" yWindow="-120" windowWidth="29040" windowHeight="15840" xr2:uid="{9FCFC364-2E72-5448-B94C-5A8682492872}"/>
  </bookViews>
  <sheets>
    <sheet name="Foglio1" sheetId="1" r:id="rId1"/>
  </sheets>
  <definedNames>
    <definedName name="_xlnm._FilterDatabase" localSheetId="0" hidden="1">Foglio1!$A$5:$S$19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O8" i="1"/>
  <c r="L7" i="1"/>
  <c r="L8" i="1"/>
  <c r="L9" i="1"/>
  <c r="L10" i="1"/>
  <c r="L11" i="1"/>
  <c r="L12" i="1"/>
  <c r="L13" i="1"/>
  <c r="L14" i="1"/>
  <c r="L15" i="1"/>
  <c r="L16" i="1"/>
  <c r="L17" i="1"/>
  <c r="L6" i="1"/>
  <c r="J7" i="1"/>
  <c r="J8" i="1"/>
  <c r="J9" i="1"/>
  <c r="J11" i="1"/>
  <c r="J12" i="1"/>
  <c r="J13" i="1"/>
  <c r="J14" i="1"/>
  <c r="J15" i="1"/>
  <c r="J6" i="1"/>
  <c r="G18" i="1"/>
  <c r="N14" i="1"/>
  <c r="N15" i="1"/>
  <c r="N16" i="1"/>
  <c r="N17" i="1"/>
  <c r="Q17" i="1" s="1"/>
  <c r="N6" i="1"/>
  <c r="N7" i="1"/>
  <c r="N8" i="1"/>
  <c r="N9" i="1"/>
  <c r="N11" i="1"/>
  <c r="N12" i="1"/>
  <c r="N13" i="1"/>
  <c r="P18" i="1"/>
  <c r="O18" i="1"/>
  <c r="M18" i="1"/>
  <c r="K18" i="1"/>
  <c r="I18" i="1"/>
  <c r="H18" i="1"/>
  <c r="Q16" i="1"/>
  <c r="K22" i="1" l="1"/>
  <c r="K26" i="1" s="1"/>
  <c r="K23" i="1"/>
  <c r="Q7" i="1"/>
  <c r="R7" i="1" s="1"/>
  <c r="S7" i="1" s="1"/>
  <c r="N18" i="1"/>
  <c r="Q8" i="1"/>
  <c r="R8" i="1" s="1"/>
  <c r="S8" i="1" s="1"/>
  <c r="Q14" i="1"/>
  <c r="R14" i="1" s="1"/>
  <c r="S14" i="1" s="1"/>
  <c r="Q9" i="1"/>
  <c r="R9" i="1" s="1"/>
  <c r="S9" i="1" s="1"/>
  <c r="Q15" i="1"/>
  <c r="R15" i="1" s="1"/>
  <c r="S15" i="1" s="1"/>
  <c r="J18" i="1"/>
  <c r="Q10" i="1"/>
  <c r="R10" i="1" s="1"/>
  <c r="S10" i="1" s="1"/>
  <c r="L18" i="1"/>
  <c r="Q12" i="1"/>
  <c r="R12" i="1" s="1"/>
  <c r="S12" i="1" s="1"/>
  <c r="Q11" i="1"/>
  <c r="R11" i="1" s="1"/>
  <c r="S11" i="1" s="1"/>
  <c r="Q6" i="1"/>
  <c r="Q13" i="1"/>
  <c r="R13" i="1" s="1"/>
  <c r="S13" i="1" s="1"/>
  <c r="Q18" i="1" l="1"/>
  <c r="R6" i="1"/>
  <c r="R18" i="1" l="1"/>
  <c r="R19" i="1" s="1"/>
  <c r="S6" i="1"/>
</calcChain>
</file>

<file path=xl/sharedStrings.xml><?xml version="1.0" encoding="utf-8"?>
<sst xmlns="http://schemas.openxmlformats.org/spreadsheetml/2006/main" count="78" uniqueCount="58">
  <si>
    <t>COMMESSE</t>
  </si>
  <si>
    <t>CODICE</t>
  </si>
  <si>
    <t>CLIENTE</t>
  </si>
  <si>
    <t>MATERIALI</t>
  </si>
  <si>
    <t>LAVORAZIONI ESTERNE</t>
  </si>
  <si>
    <t>COSTI TOTALI</t>
  </si>
  <si>
    <t>UTILE OPERATIVO</t>
  </si>
  <si>
    <t>MARGINE</t>
  </si>
  <si>
    <t>SIAPRA</t>
  </si>
  <si>
    <t>LEONARDO</t>
  </si>
  <si>
    <t>UTILE MEDIO</t>
  </si>
  <si>
    <t>TOTALE ORE LAVORO DIPENDENTI REM</t>
  </si>
  <si>
    <t>NUMERO ULA NEL PERIODO</t>
  </si>
  <si>
    <t>PERSONALE LAV ESTERNE IN H</t>
  </si>
  <si>
    <t>PERSONALE LAV INTERNE IN H</t>
  </si>
  <si>
    <t>COSTO PERSONALE</t>
  </si>
  <si>
    <t xml:space="preserve">COSTO PERSONALE </t>
  </si>
  <si>
    <t>PERSONALE ESTERNO IN H</t>
  </si>
  <si>
    <t>COSTO PERSONALE ESTERNO</t>
  </si>
  <si>
    <t>ANALISI ECONOMICA COMMESSE AUTOMAZIONE</t>
  </si>
  <si>
    <t xml:space="preserve">IMPORTO ORDINE </t>
  </si>
  <si>
    <t>MESE CONSEGNA</t>
  </si>
  <si>
    <t>STATO COMMESSA</t>
  </si>
  <si>
    <t>TERMINATA</t>
  </si>
  <si>
    <t>ANGELINI SUD</t>
  </si>
  <si>
    <t>PERIODO NOVEMBRE - GENNAIO 2022</t>
  </si>
  <si>
    <t>DESCRIZIONE</t>
  </si>
  <si>
    <t>SOSTITUZIONE AZIONAMENTO MOTORE</t>
  </si>
  <si>
    <t>IN CORSO</t>
  </si>
  <si>
    <t>FCA MIRAFIORI</t>
  </si>
  <si>
    <t>SOSTITUZIONE MOTORE</t>
  </si>
  <si>
    <t>ACCATASTATRICE</t>
  </si>
  <si>
    <t>MODIFICA TERMOSALDATRICE</t>
  </si>
  <si>
    <t>COGEME</t>
  </si>
  <si>
    <t>2021_0618</t>
  </si>
  <si>
    <t>2021_0646</t>
  </si>
  <si>
    <t>2021_0314</t>
  </si>
  <si>
    <t>MODIFICA PRESSA</t>
  </si>
  <si>
    <t>MODIFICA TACCHELLA</t>
  </si>
  <si>
    <t>FMA</t>
  </si>
  <si>
    <t>2021_0417</t>
  </si>
  <si>
    <t>MIS + COSTI</t>
  </si>
  <si>
    <t>2021_0581</t>
  </si>
  <si>
    <t>QUADRO COS</t>
  </si>
  <si>
    <t>2021_0655</t>
  </si>
  <si>
    <t>SISTEMA CONTROLLO STAMPO</t>
  </si>
  <si>
    <t>SOSTITUZIONE CENTRALINA</t>
  </si>
  <si>
    <t>2021_0583</t>
  </si>
  <si>
    <t>SISTEMA RIDONDATO</t>
  </si>
  <si>
    <t>DICEMBRE</t>
  </si>
  <si>
    <t>2021_0679</t>
  </si>
  <si>
    <t>2021_0549</t>
  </si>
  <si>
    <t>GENNAIO</t>
  </si>
  <si>
    <t>2021_0554</t>
  </si>
  <si>
    <t>MESI DI LAVORO</t>
  </si>
  <si>
    <t>PERSONALE PRESENTE</t>
  </si>
  <si>
    <t>NUMERO ORE STRAORDINARIO</t>
  </si>
  <si>
    <t xml:space="preserve"> da approfondire i costi di questa colonna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</si>
</sst>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/>
    <xf numFmtId="44" fontId="0" fillId="0" borderId="1" xfId="1" applyFont="1" applyBorder="1"/>
    <xf numFmtId="44" fontId="2" fillId="3" borderId="0" xfId="0" applyNumberFormat="1" applyFont="1" applyFill="1"/>
    <xf numFmtId="44" fontId="0" fillId="4" borderId="0" xfId="0" applyNumberFormat="1" applyFill="1"/>
    <xf numFmtId="0" fontId="0" fillId="0" borderId="0" xfId="0" applyAlignment="1">
      <alignment horizontal="center"/>
    </xf>
    <xf numFmtId="44" fontId="0" fillId="3" borderId="0" xfId="0" applyNumberFormat="1" applyFill="1"/>
    <xf numFmtId="9" fontId="1" fillId="3" borderId="0" xfId="2" applyFont="1" applyFill="1"/>
    <xf numFmtId="0" fontId="1" fillId="3" borderId="0" xfId="0" applyFont="1" applyFill="1"/>
    <xf numFmtId="0" fontId="1" fillId="5" borderId="0" xfId="0" applyFont="1" applyFill="1"/>
    <xf numFmtId="0" fontId="1" fillId="5" borderId="0" xfId="0" applyFont="1" applyFill="1" applyAlignment="1">
      <alignment horizontal="center"/>
    </xf>
    <xf numFmtId="1" fontId="2" fillId="5" borderId="1" xfId="0" applyNumberFormat="1" applyFont="1" applyFill="1" applyBorder="1" applyAlignment="1">
      <alignment horizontal="center"/>
    </xf>
    <xf numFmtId="1" fontId="0" fillId="0" borderId="0" xfId="0" applyNumberFormat="1"/>
    <xf numFmtId="0" fontId="0" fillId="6" borderId="1" xfId="0" applyFill="1" applyBorder="1" applyAlignment="1">
      <alignment horizontal="center"/>
    </xf>
    <xf numFmtId="44" fontId="0" fillId="6" borderId="1" xfId="1" applyFont="1" applyFill="1" applyBorder="1"/>
    <xf numFmtId="0" fontId="0" fillId="6" borderId="1" xfId="0" applyFill="1" applyBorder="1"/>
    <xf numFmtId="0" fontId="0" fillId="7" borderId="1" xfId="0" applyFill="1" applyBorder="1" applyAlignment="1">
      <alignment horizontal="center"/>
    </xf>
    <xf numFmtId="44" fontId="0" fillId="7" borderId="1" xfId="1" applyFont="1" applyFill="1" applyBorder="1"/>
    <xf numFmtId="0" fontId="0" fillId="8" borderId="1" xfId="0" applyFill="1" applyBorder="1" applyAlignment="1">
      <alignment horizontal="center"/>
    </xf>
    <xf numFmtId="44" fontId="0" fillId="8" borderId="1" xfId="1" applyFont="1" applyFill="1" applyBorder="1"/>
    <xf numFmtId="44" fontId="0" fillId="3" borderId="1" xfId="1" applyFont="1" applyFill="1" applyBorder="1"/>
    <xf numFmtId="9" fontId="0" fillId="3" borderId="1" xfId="2" applyFont="1" applyFill="1" applyBorder="1"/>
    <xf numFmtId="0" fontId="0" fillId="3" borderId="1" xfId="0" applyFill="1" applyBorder="1"/>
    <xf numFmtId="44" fontId="0" fillId="9" borderId="0" xfId="0" applyNumberFormat="1" applyFill="1"/>
    <xf numFmtId="44" fontId="0" fillId="9" borderId="0" xfId="1" applyFont="1" applyFill="1"/>
    <xf numFmtId="0" fontId="3" fillId="2" borderId="0" xfId="0" applyFont="1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5" borderId="1" xfId="0" applyFill="1" applyBorder="1"/>
    <xf numFmtId="0" fontId="3" fillId="2" borderId="0" xfId="0" applyFont="1" applyFill="1" applyAlignment="1">
      <alignment horizontal="center"/>
    </xf>
    <xf numFmtId="0" fontId="0" fillId="0" borderId="1" xfId="0" applyFill="1" applyBorder="1"/>
    <xf numFmtId="44" fontId="0" fillId="0" borderId="1" xfId="1" applyFont="1" applyFill="1" applyBorder="1"/>
    <xf numFmtId="0" fontId="0" fillId="5" borderId="0" xfId="0" applyFont="1" applyFill="1"/>
    <xf numFmtId="0" fontId="0" fillId="5" borderId="0" xfId="0" applyFill="1"/>
    <xf numFmtId="0" fontId="0" fillId="5" borderId="0" xfId="0" applyFill="1" applyAlignment="1">
      <alignment horizontal="center"/>
    </xf>
    <xf numFmtId="0" fontId="3" fillId="2" borderId="0" xfId="0" applyFont="1" applyFill="1" applyAlignment="1">
      <alignment horizontal="center"/>
    </xf>
  </cellXfs>
  <cellStyles count="3">
    <cellStyle name="Normale" xfId="0" builtinId="0"/>
    <cellStyle name="Percentuale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F7C6F-4342-CE46-8B18-BE1EA1FAF264}">
  <sheetPr>
    <pageSetUpPr fitToPage="1"/>
  </sheetPr>
  <dimension ref="A2:S29"/>
  <sheetViews>
    <sheetView tabSelected="1" zoomScale="141" workbookViewId="0">
      <pane xSplit="3" topLeftCell="N1" activePane="topRight" state="frozen"/>
      <selection pane="topRight" activeCell="P11" sqref="P11"/>
    </sheetView>
  </sheetViews>
  <sheetFormatPr defaultColWidth="11" defaultRowHeight="15.75" x14ac:dyDescent="0.25"/>
  <cols>
    <col min="2" max="2" width="19.375" customWidth="1"/>
    <col min="3" max="3" width="23.375" customWidth="1"/>
    <col min="4" max="4" width="39.875" customWidth="1"/>
    <col min="5" max="5" width="23.375" customWidth="1"/>
    <col min="6" max="6" width="19.5" customWidth="1"/>
    <col min="7" max="7" width="16.625" customWidth="1"/>
    <col min="8" max="8" width="15.125" customWidth="1"/>
    <col min="9" max="9" width="21.625" customWidth="1"/>
    <col min="10" max="10" width="17.875" customWidth="1"/>
    <col min="11" max="11" width="27.375" customWidth="1"/>
    <col min="12" max="12" width="18.125" customWidth="1"/>
    <col min="13" max="13" width="24.875" customWidth="1"/>
    <col min="14" max="14" width="28.875" customWidth="1"/>
    <col min="15" max="15" width="12" customWidth="1"/>
    <col min="16" max="16" width="20.375" customWidth="1"/>
    <col min="17" max="17" width="15.625" customWidth="1"/>
    <col min="18" max="18" width="16.125" customWidth="1"/>
  </cols>
  <sheetData>
    <row r="2" spans="1:19" ht="18.95" customHeight="1" x14ac:dyDescent="0.3">
      <c r="A2" s="36" t="s">
        <v>19</v>
      </c>
      <c r="B2" s="36"/>
      <c r="C2" s="36"/>
      <c r="D2" s="30"/>
      <c r="E2" s="27"/>
    </row>
    <row r="3" spans="1:19" ht="18.95" customHeight="1" x14ac:dyDescent="0.3">
      <c r="A3" s="36" t="s">
        <v>25</v>
      </c>
      <c r="B3" s="36"/>
      <c r="C3" s="36"/>
      <c r="D3" s="30"/>
      <c r="E3" s="27"/>
    </row>
    <row r="4" spans="1:19" x14ac:dyDescent="0.25">
      <c r="O4" t="s">
        <v>57</v>
      </c>
    </row>
    <row r="5" spans="1:19" x14ac:dyDescent="0.25">
      <c r="A5" s="28" t="s">
        <v>0</v>
      </c>
      <c r="B5" s="28" t="s">
        <v>1</v>
      </c>
      <c r="C5" s="28" t="s">
        <v>2</v>
      </c>
      <c r="D5" s="28" t="s">
        <v>26</v>
      </c>
      <c r="E5" s="28" t="s">
        <v>22</v>
      </c>
      <c r="F5" s="28" t="s">
        <v>21</v>
      </c>
      <c r="G5" s="28" t="s">
        <v>20</v>
      </c>
      <c r="H5" s="28" t="s">
        <v>3</v>
      </c>
      <c r="I5" s="28" t="s">
        <v>14</v>
      </c>
      <c r="J5" s="28" t="s">
        <v>15</v>
      </c>
      <c r="K5" s="28" t="s">
        <v>13</v>
      </c>
      <c r="L5" s="28" t="s">
        <v>16</v>
      </c>
      <c r="M5" s="28" t="s">
        <v>17</v>
      </c>
      <c r="N5" s="28" t="s">
        <v>18</v>
      </c>
      <c r="O5" s="28" t="s">
        <v>41</v>
      </c>
      <c r="P5" s="28" t="s">
        <v>4</v>
      </c>
      <c r="Q5" s="28" t="s">
        <v>5</v>
      </c>
      <c r="R5" s="28" t="s">
        <v>6</v>
      </c>
      <c r="S5" s="28" t="s">
        <v>7</v>
      </c>
    </row>
    <row r="6" spans="1:19" x14ac:dyDescent="0.25">
      <c r="A6" s="1">
        <v>1</v>
      </c>
      <c r="B6" s="2" t="s">
        <v>34</v>
      </c>
      <c r="C6" s="31" t="s">
        <v>24</v>
      </c>
      <c r="D6" s="31" t="s">
        <v>27</v>
      </c>
      <c r="E6" s="29" t="s">
        <v>28</v>
      </c>
      <c r="F6" s="3" t="s">
        <v>49</v>
      </c>
      <c r="G6" s="22">
        <v>5860</v>
      </c>
      <c r="H6" s="4">
        <v>2440</v>
      </c>
      <c r="I6" s="15">
        <v>8</v>
      </c>
      <c r="J6" s="16">
        <f>I6*30</f>
        <v>240</v>
      </c>
      <c r="K6" s="18">
        <v>34</v>
      </c>
      <c r="L6" s="19">
        <f>K6*30</f>
        <v>1020</v>
      </c>
      <c r="M6" s="20"/>
      <c r="N6" s="21">
        <f t="shared" ref="N6:N12" si="0">M6*30</f>
        <v>0</v>
      </c>
      <c r="O6" s="4">
        <v>780</v>
      </c>
      <c r="P6" s="4"/>
      <c r="Q6" s="16">
        <f t="shared" ref="Q6:Q17" si="1">H6+J6+L6+O6+P6+N6</f>
        <v>4480</v>
      </c>
      <c r="R6" s="22">
        <f t="shared" ref="R6:R15" si="2">G6-Q6</f>
        <v>1380</v>
      </c>
      <c r="S6" s="23">
        <f t="shared" ref="S6:S15" si="3">R6/G6</f>
        <v>0.23549488054607509</v>
      </c>
    </row>
    <row r="7" spans="1:19" x14ac:dyDescent="0.25">
      <c r="A7" s="1">
        <v>2</v>
      </c>
      <c r="B7" s="2" t="s">
        <v>35</v>
      </c>
      <c r="C7" s="3" t="s">
        <v>29</v>
      </c>
      <c r="D7" s="3" t="s">
        <v>30</v>
      </c>
      <c r="E7" s="24" t="s">
        <v>23</v>
      </c>
      <c r="F7" s="3" t="s">
        <v>49</v>
      </c>
      <c r="G7" s="22">
        <v>8500</v>
      </c>
      <c r="H7" s="4">
        <v>4100</v>
      </c>
      <c r="I7" s="15"/>
      <c r="J7" s="16">
        <f t="shared" ref="J7:J15" si="4">I7*30</f>
        <v>0</v>
      </c>
      <c r="K7" s="18">
        <v>24</v>
      </c>
      <c r="L7" s="19">
        <f t="shared" ref="L7:L17" si="5">K7*30</f>
        <v>720</v>
      </c>
      <c r="M7" s="20"/>
      <c r="N7" s="21">
        <f t="shared" si="0"/>
        <v>0</v>
      </c>
      <c r="O7" s="4">
        <v>1880</v>
      </c>
      <c r="P7" s="4"/>
      <c r="Q7" s="16">
        <f t="shared" si="1"/>
        <v>6700</v>
      </c>
      <c r="R7" s="22">
        <f t="shared" si="2"/>
        <v>1800</v>
      </c>
      <c r="S7" s="23">
        <f t="shared" si="3"/>
        <v>0.21176470588235294</v>
      </c>
    </row>
    <row r="8" spans="1:19" x14ac:dyDescent="0.25">
      <c r="A8" s="1">
        <v>3</v>
      </c>
      <c r="B8" s="2" t="s">
        <v>51</v>
      </c>
      <c r="C8" s="3" t="s">
        <v>8</v>
      </c>
      <c r="D8" s="3" t="s">
        <v>31</v>
      </c>
      <c r="E8" s="29" t="s">
        <v>28</v>
      </c>
      <c r="F8" s="3" t="s">
        <v>52</v>
      </c>
      <c r="G8" s="22">
        <v>33100</v>
      </c>
      <c r="H8" s="4">
        <v>7400</v>
      </c>
      <c r="I8" s="15">
        <v>133</v>
      </c>
      <c r="J8" s="16">
        <f t="shared" si="4"/>
        <v>3990</v>
      </c>
      <c r="K8" s="18">
        <v>50</v>
      </c>
      <c r="L8" s="19">
        <f t="shared" si="5"/>
        <v>1500</v>
      </c>
      <c r="M8" s="20">
        <v>77</v>
      </c>
      <c r="N8" s="21">
        <f t="shared" si="0"/>
        <v>2310</v>
      </c>
      <c r="O8" s="4">
        <f>5800+1560</f>
        <v>7360</v>
      </c>
      <c r="P8" s="4">
        <v>4000</v>
      </c>
      <c r="Q8" s="16">
        <f t="shared" si="1"/>
        <v>26560</v>
      </c>
      <c r="R8" s="22">
        <f t="shared" si="2"/>
        <v>6540</v>
      </c>
      <c r="S8" s="23">
        <f t="shared" si="3"/>
        <v>0.19758308157099697</v>
      </c>
    </row>
    <row r="9" spans="1:19" x14ac:dyDescent="0.25">
      <c r="A9" s="1">
        <v>4</v>
      </c>
      <c r="B9" s="2" t="s">
        <v>50</v>
      </c>
      <c r="C9" s="31" t="s">
        <v>8</v>
      </c>
      <c r="D9" s="31" t="s">
        <v>32</v>
      </c>
      <c r="E9" s="29" t="s">
        <v>28</v>
      </c>
      <c r="F9" s="3" t="s">
        <v>52</v>
      </c>
      <c r="G9" s="22">
        <v>5650</v>
      </c>
      <c r="H9" s="4">
        <v>2600</v>
      </c>
      <c r="I9" s="15">
        <v>13</v>
      </c>
      <c r="J9" s="16">
        <f t="shared" si="4"/>
        <v>390</v>
      </c>
      <c r="K9" s="18">
        <v>32</v>
      </c>
      <c r="L9" s="19">
        <f t="shared" si="5"/>
        <v>960</v>
      </c>
      <c r="M9" s="20"/>
      <c r="N9" s="21">
        <f t="shared" si="0"/>
        <v>0</v>
      </c>
      <c r="O9" s="4">
        <v>560</v>
      </c>
      <c r="P9" s="4"/>
      <c r="Q9" s="16">
        <f t="shared" si="1"/>
        <v>4510</v>
      </c>
      <c r="R9" s="22">
        <f t="shared" si="2"/>
        <v>1140</v>
      </c>
      <c r="S9" s="23">
        <f t="shared" si="3"/>
        <v>0.20176991150442478</v>
      </c>
    </row>
    <row r="10" spans="1:19" x14ac:dyDescent="0.25">
      <c r="A10" s="1">
        <v>5</v>
      </c>
      <c r="B10" s="2" t="s">
        <v>36</v>
      </c>
      <c r="C10" s="3" t="s">
        <v>33</v>
      </c>
      <c r="D10" s="3" t="s">
        <v>37</v>
      </c>
      <c r="E10" s="24" t="s">
        <v>23</v>
      </c>
      <c r="F10" s="31" t="s">
        <v>49</v>
      </c>
      <c r="G10" s="22">
        <v>15000</v>
      </c>
      <c r="H10" s="4">
        <v>6580</v>
      </c>
      <c r="I10" s="15">
        <v>78</v>
      </c>
      <c r="J10" s="16">
        <f t="shared" si="4"/>
        <v>2340</v>
      </c>
      <c r="K10" s="18">
        <v>64</v>
      </c>
      <c r="L10" s="19">
        <f t="shared" si="5"/>
        <v>1920</v>
      </c>
      <c r="M10" s="20"/>
      <c r="N10" s="21"/>
      <c r="O10" s="4"/>
      <c r="P10" s="4">
        <v>1200</v>
      </c>
      <c r="Q10" s="16">
        <f t="shared" si="1"/>
        <v>12040</v>
      </c>
      <c r="R10" s="22">
        <f t="shared" si="2"/>
        <v>2960</v>
      </c>
      <c r="S10" s="23">
        <f t="shared" si="3"/>
        <v>0.19733333333333333</v>
      </c>
    </row>
    <row r="11" spans="1:19" x14ac:dyDescent="0.25">
      <c r="A11" s="1">
        <v>6</v>
      </c>
      <c r="B11" s="2" t="s">
        <v>40</v>
      </c>
      <c r="C11" s="3" t="s">
        <v>39</v>
      </c>
      <c r="D11" s="3" t="s">
        <v>38</v>
      </c>
      <c r="E11" s="29" t="s">
        <v>28</v>
      </c>
      <c r="F11" s="31" t="s">
        <v>52</v>
      </c>
      <c r="G11" s="22">
        <v>271295</v>
      </c>
      <c r="H11" s="4">
        <v>90000</v>
      </c>
      <c r="I11" s="15">
        <v>400</v>
      </c>
      <c r="J11" s="16">
        <f t="shared" si="4"/>
        <v>12000</v>
      </c>
      <c r="K11" s="18">
        <v>600</v>
      </c>
      <c r="L11" s="19">
        <f t="shared" si="5"/>
        <v>18000</v>
      </c>
      <c r="M11" s="20">
        <v>334</v>
      </c>
      <c r="N11" s="21">
        <f t="shared" si="0"/>
        <v>10020</v>
      </c>
      <c r="O11" s="4">
        <v>25000</v>
      </c>
      <c r="P11" s="4"/>
      <c r="Q11" s="16">
        <f t="shared" si="1"/>
        <v>155020</v>
      </c>
      <c r="R11" s="22">
        <f t="shared" si="2"/>
        <v>116275</v>
      </c>
      <c r="S11" s="23">
        <f t="shared" si="3"/>
        <v>0.4285924915682191</v>
      </c>
    </row>
    <row r="12" spans="1:19" x14ac:dyDescent="0.25">
      <c r="A12" s="1">
        <v>7</v>
      </c>
      <c r="B12" s="2" t="s">
        <v>42</v>
      </c>
      <c r="C12" s="3" t="s">
        <v>8</v>
      </c>
      <c r="D12" s="3" t="s">
        <v>43</v>
      </c>
      <c r="E12" s="24" t="s">
        <v>23</v>
      </c>
      <c r="F12" s="31" t="s">
        <v>52</v>
      </c>
      <c r="G12" s="22">
        <v>13100</v>
      </c>
      <c r="H12" s="4">
        <v>4700</v>
      </c>
      <c r="I12" s="15">
        <v>178</v>
      </c>
      <c r="J12" s="16">
        <f t="shared" si="4"/>
        <v>5340</v>
      </c>
      <c r="K12" s="18">
        <v>78</v>
      </c>
      <c r="L12" s="19">
        <f t="shared" si="5"/>
        <v>2340</v>
      </c>
      <c r="M12" s="20"/>
      <c r="N12" s="21">
        <f t="shared" si="0"/>
        <v>0</v>
      </c>
      <c r="O12" s="4">
        <v>1400</v>
      </c>
      <c r="P12" s="4"/>
      <c r="Q12" s="16">
        <f t="shared" si="1"/>
        <v>13780</v>
      </c>
      <c r="R12" s="22">
        <f t="shared" si="2"/>
        <v>-680</v>
      </c>
      <c r="S12" s="23">
        <f t="shared" si="3"/>
        <v>-5.1908396946564885E-2</v>
      </c>
    </row>
    <row r="13" spans="1:19" x14ac:dyDescent="0.25">
      <c r="A13" s="1">
        <v>8</v>
      </c>
      <c r="B13" s="2" t="s">
        <v>44</v>
      </c>
      <c r="C13" s="3" t="s">
        <v>33</v>
      </c>
      <c r="D13" s="3" t="s">
        <v>45</v>
      </c>
      <c r="E13" s="29" t="s">
        <v>28</v>
      </c>
      <c r="F13" s="31" t="s">
        <v>52</v>
      </c>
      <c r="G13" s="22">
        <v>6000</v>
      </c>
      <c r="H13" s="4">
        <v>2440</v>
      </c>
      <c r="I13" s="15">
        <v>19</v>
      </c>
      <c r="J13" s="16">
        <f t="shared" si="4"/>
        <v>570</v>
      </c>
      <c r="K13" s="18">
        <v>20</v>
      </c>
      <c r="L13" s="19">
        <f t="shared" si="5"/>
        <v>600</v>
      </c>
      <c r="M13" s="20">
        <v>48</v>
      </c>
      <c r="N13" s="21">
        <f>M13*30</f>
        <v>1440</v>
      </c>
      <c r="O13" s="4"/>
      <c r="P13" s="4"/>
      <c r="Q13" s="16">
        <f t="shared" si="1"/>
        <v>5050</v>
      </c>
      <c r="R13" s="22">
        <f t="shared" si="2"/>
        <v>950</v>
      </c>
      <c r="S13" s="23">
        <f t="shared" si="3"/>
        <v>0.15833333333333333</v>
      </c>
    </row>
    <row r="14" spans="1:19" x14ac:dyDescent="0.25">
      <c r="A14" s="1">
        <v>9</v>
      </c>
      <c r="B14" s="2" t="s">
        <v>53</v>
      </c>
      <c r="C14" s="3" t="s">
        <v>9</v>
      </c>
      <c r="D14" s="3" t="s">
        <v>46</v>
      </c>
      <c r="E14" s="29" t="s">
        <v>28</v>
      </c>
      <c r="F14" s="3" t="s">
        <v>52</v>
      </c>
      <c r="G14" s="22">
        <v>88750</v>
      </c>
      <c r="H14" s="32">
        <v>55000</v>
      </c>
      <c r="I14" s="15">
        <v>28</v>
      </c>
      <c r="J14" s="16">
        <f t="shared" si="4"/>
        <v>840</v>
      </c>
      <c r="K14" s="18">
        <v>236</v>
      </c>
      <c r="L14" s="19">
        <f t="shared" si="5"/>
        <v>7080</v>
      </c>
      <c r="M14" s="20"/>
      <c r="N14" s="21">
        <f t="shared" ref="N14:N17" si="6">M14*30</f>
        <v>0</v>
      </c>
      <c r="O14" s="4">
        <v>980</v>
      </c>
      <c r="P14" s="4"/>
      <c r="Q14" s="16">
        <f t="shared" si="1"/>
        <v>63900</v>
      </c>
      <c r="R14" s="22">
        <f t="shared" si="2"/>
        <v>24850</v>
      </c>
      <c r="S14" s="23">
        <f t="shared" si="3"/>
        <v>0.28000000000000003</v>
      </c>
    </row>
    <row r="15" spans="1:19" x14ac:dyDescent="0.25">
      <c r="A15" s="1">
        <v>10</v>
      </c>
      <c r="B15" s="2" t="s">
        <v>47</v>
      </c>
      <c r="C15" s="3" t="s">
        <v>8</v>
      </c>
      <c r="D15" s="3" t="s">
        <v>48</v>
      </c>
      <c r="E15" s="29" t="s">
        <v>28</v>
      </c>
      <c r="F15" s="3" t="s">
        <v>52</v>
      </c>
      <c r="G15" s="22">
        <v>6163</v>
      </c>
      <c r="H15" s="4">
        <v>2630</v>
      </c>
      <c r="I15" s="15">
        <v>20</v>
      </c>
      <c r="J15" s="16">
        <f t="shared" si="4"/>
        <v>600</v>
      </c>
      <c r="K15" s="18">
        <v>32</v>
      </c>
      <c r="L15" s="19">
        <f t="shared" si="5"/>
        <v>960</v>
      </c>
      <c r="M15" s="20"/>
      <c r="N15" s="21">
        <f t="shared" si="6"/>
        <v>0</v>
      </c>
      <c r="O15" s="4">
        <v>680</v>
      </c>
      <c r="P15" s="4"/>
      <c r="Q15" s="16">
        <f t="shared" si="1"/>
        <v>4870</v>
      </c>
      <c r="R15" s="22">
        <f t="shared" si="2"/>
        <v>1293</v>
      </c>
      <c r="S15" s="23">
        <f t="shared" si="3"/>
        <v>0.2098004218724647</v>
      </c>
    </row>
    <row r="16" spans="1:19" x14ac:dyDescent="0.25">
      <c r="A16" s="1">
        <v>11</v>
      </c>
      <c r="B16" s="2"/>
      <c r="C16" s="3"/>
      <c r="D16" s="3"/>
      <c r="E16" s="31"/>
      <c r="F16" s="3"/>
      <c r="G16" s="24"/>
      <c r="H16" s="3"/>
      <c r="I16" s="15"/>
      <c r="J16" s="17"/>
      <c r="K16" s="18"/>
      <c r="L16" s="19">
        <f t="shared" si="5"/>
        <v>0</v>
      </c>
      <c r="M16" s="20"/>
      <c r="N16" s="21">
        <f t="shared" si="6"/>
        <v>0</v>
      </c>
      <c r="O16" s="4"/>
      <c r="P16" s="3"/>
      <c r="Q16" s="16">
        <f t="shared" si="1"/>
        <v>0</v>
      </c>
      <c r="R16" s="24"/>
      <c r="S16" s="24"/>
    </row>
    <row r="17" spans="1:19" x14ac:dyDescent="0.25">
      <c r="A17" s="1">
        <v>12</v>
      </c>
      <c r="B17" s="2"/>
      <c r="C17" s="3"/>
      <c r="D17" s="3"/>
      <c r="E17" s="3"/>
      <c r="F17" s="3"/>
      <c r="G17" s="24"/>
      <c r="H17" s="3"/>
      <c r="I17" s="15"/>
      <c r="J17" s="17"/>
      <c r="K17" s="18"/>
      <c r="L17" s="19">
        <f t="shared" si="5"/>
        <v>0</v>
      </c>
      <c r="M17" s="20"/>
      <c r="N17" s="21">
        <f t="shared" si="6"/>
        <v>0</v>
      </c>
      <c r="O17" s="4"/>
      <c r="P17" s="3"/>
      <c r="Q17" s="16">
        <f t="shared" si="1"/>
        <v>0</v>
      </c>
      <c r="R17" s="24"/>
      <c r="S17" s="24"/>
    </row>
    <row r="18" spans="1:19" ht="18.75" x14ac:dyDescent="0.3">
      <c r="G18" s="5">
        <f>SUM(G6:G17)</f>
        <v>453418</v>
      </c>
      <c r="H18" s="25">
        <f t="shared" ref="H18:R18" si="7">SUM(H6:H17)</f>
        <v>177890</v>
      </c>
      <c r="I18" s="7">
        <f t="shared" si="7"/>
        <v>877</v>
      </c>
      <c r="J18" s="25">
        <f t="shared" si="7"/>
        <v>26310</v>
      </c>
      <c r="K18" s="7">
        <f t="shared" si="7"/>
        <v>1170</v>
      </c>
      <c r="L18" s="25">
        <f t="shared" si="7"/>
        <v>35100</v>
      </c>
      <c r="M18" s="7">
        <f t="shared" si="7"/>
        <v>459</v>
      </c>
      <c r="N18" s="25">
        <f t="shared" si="7"/>
        <v>13770</v>
      </c>
      <c r="O18" s="26">
        <f t="shared" si="7"/>
        <v>38640</v>
      </c>
      <c r="P18" s="25">
        <f t="shared" si="7"/>
        <v>5200</v>
      </c>
      <c r="Q18" s="6">
        <f t="shared" si="7"/>
        <v>296910</v>
      </c>
      <c r="R18" s="8">
        <f t="shared" si="7"/>
        <v>156508</v>
      </c>
    </row>
    <row r="19" spans="1:19" x14ac:dyDescent="0.25">
      <c r="R19" s="9">
        <f>R18/G18</f>
        <v>0.34517376901666896</v>
      </c>
      <c r="S19" s="10" t="s">
        <v>10</v>
      </c>
    </row>
    <row r="22" spans="1:19" x14ac:dyDescent="0.25">
      <c r="I22" s="11" t="s">
        <v>11</v>
      </c>
      <c r="J22" s="11"/>
      <c r="K22" s="12">
        <f>I18+K18</f>
        <v>2047</v>
      </c>
    </row>
    <row r="23" spans="1:19" x14ac:dyDescent="0.25">
      <c r="I23" s="11" t="s">
        <v>12</v>
      </c>
      <c r="J23" s="11"/>
      <c r="K23" s="12">
        <f>K22/(173*K24)</f>
        <v>3.9441233140655108</v>
      </c>
    </row>
    <row r="24" spans="1:19" ht="18.75" x14ac:dyDescent="0.3">
      <c r="I24" s="11" t="s">
        <v>54</v>
      </c>
      <c r="J24" s="11"/>
      <c r="K24" s="13">
        <v>3</v>
      </c>
    </row>
    <row r="25" spans="1:19" x14ac:dyDescent="0.25">
      <c r="I25" s="33" t="s">
        <v>55</v>
      </c>
      <c r="J25" s="34"/>
      <c r="K25" s="35">
        <v>5</v>
      </c>
    </row>
    <row r="26" spans="1:19" x14ac:dyDescent="0.25">
      <c r="I26" s="33" t="s">
        <v>56</v>
      </c>
      <c r="J26" s="34"/>
      <c r="K26" s="35">
        <f>K22-(K25*(173*K24))</f>
        <v>-548</v>
      </c>
    </row>
    <row r="29" spans="1:19" x14ac:dyDescent="0.25">
      <c r="K29" s="14"/>
    </row>
  </sheetData>
  <autoFilter ref="A5:S19" xr:uid="{E9412058-69E5-B349-A071-306283F23823}"/>
  <mergeCells count="2">
    <mergeCell ref="A2:C2"/>
    <mergeCell ref="A3:C3"/>
  </mergeCells>
  <pageMargins left="0.25" right="0.25" top="0.75" bottom="0.75" header="0.3" footer="0.3"/>
  <pageSetup paperSize="9" scale="34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Utente</cp:lastModifiedBy>
  <cp:lastPrinted>2021-12-10T14:35:11Z</cp:lastPrinted>
  <dcterms:created xsi:type="dcterms:W3CDTF">2021-05-27T14:18:35Z</dcterms:created>
  <dcterms:modified xsi:type="dcterms:W3CDTF">2022-03-07T15:09:55Z</dcterms:modified>
</cp:coreProperties>
</file>