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Questa_cartella_di_lavoro" autoCompressPictures="0"/>
  <mc:AlternateContent xmlns:mc="http://schemas.openxmlformats.org/markup-compatibility/2006">
    <mc:Choice Requires="x15">
      <x15ac:absPath xmlns:x15ac="http://schemas.microsoft.com/office/spreadsheetml/2010/11/ac" url="M:\OFFERTE AUTOMAZIONE\2024\2024_0583_LEONARDO\6. OFFERTA\"/>
    </mc:Choice>
  </mc:AlternateContent>
  <xr:revisionPtr revIDLastSave="0" documentId="13_ncr:1_{587B4FA4-6B78-442D-9E28-74228D26B161}" xr6:coauthVersionLast="47" xr6:coauthVersionMax="47" xr10:uidLastSave="{00000000-0000-0000-0000-000000000000}"/>
  <bookViews>
    <workbookView xWindow="-120" yWindow="-120" windowWidth="29040" windowHeight="15840" xr2:uid="{00000000-000D-0000-FFFF-FFFF00000000}"/>
  </bookViews>
  <sheets>
    <sheet name="CM DEP CHIM" sheetId="9" r:id="rId1"/>
    <sheet name="Foglio1" sheetId="10" r:id="rId2"/>
  </sheets>
  <definedNames>
    <definedName name="_xlnm.Print_Area" localSheetId="0">'CM DEP CHIM'!$A$1:$M$196</definedName>
    <definedName name="_xlnm.Print_Titles" localSheetId="0">'CM DEP CHIM'!$13:$14</definedName>
  </definedNames>
  <calcPr calcId="191029"/>
</workbook>
</file>

<file path=xl/calcChain.xml><?xml version="1.0" encoding="utf-8"?>
<calcChain xmlns="http://schemas.openxmlformats.org/spreadsheetml/2006/main">
  <c r="M209" i="9" l="1"/>
  <c r="M203" i="9"/>
  <c r="M173" i="9"/>
  <c r="M195" i="9"/>
  <c r="M171" i="9"/>
  <c r="M172" i="9"/>
  <c r="M145" i="9"/>
  <c r="M139" i="9"/>
  <c r="M140" i="9"/>
  <c r="M141" i="9"/>
  <c r="M142" i="9"/>
  <c r="M143" i="9"/>
  <c r="M144" i="9"/>
  <c r="M146" i="9"/>
  <c r="M147" i="9"/>
  <c r="M148" i="9"/>
  <c r="M149" i="9"/>
  <c r="M150" i="9"/>
  <c r="M151" i="9"/>
  <c r="M152" i="9"/>
  <c r="M153" i="9"/>
  <c r="M154" i="9"/>
  <c r="M155" i="9"/>
  <c r="M156" i="9"/>
  <c r="M157" i="9"/>
  <c r="M158" i="9"/>
  <c r="M159" i="9"/>
  <c r="M160" i="9"/>
  <c r="M161" i="9"/>
  <c r="O161" i="9" s="1"/>
  <c r="M162" i="9"/>
  <c r="M163" i="9"/>
  <c r="M164" i="9"/>
  <c r="M165" i="9"/>
  <c r="M166" i="9"/>
  <c r="M167" i="9"/>
  <c r="M168" i="9"/>
  <c r="M169" i="9"/>
  <c r="M135" i="9"/>
  <c r="M137" i="9"/>
  <c r="K81" i="9"/>
  <c r="O81" i="9" s="1"/>
  <c r="Q79" i="9"/>
  <c r="C78" i="9"/>
  <c r="B78" i="9"/>
  <c r="C77" i="9"/>
  <c r="B77" i="9"/>
  <c r="K36" i="9"/>
  <c r="K35" i="9"/>
  <c r="B121" i="9" l="1"/>
  <c r="C120" i="9"/>
  <c r="B120" i="9"/>
  <c r="K117" i="9"/>
  <c r="K118" i="9" s="1"/>
  <c r="K112" i="9"/>
  <c r="F89" i="9"/>
  <c r="K89" i="9" s="1"/>
  <c r="K66" i="9"/>
  <c r="K68" i="9"/>
  <c r="K67" i="9"/>
  <c r="K45" i="9"/>
  <c r="K44" i="9"/>
  <c r="K37" i="9"/>
  <c r="K30" i="9"/>
  <c r="K29" i="9"/>
  <c r="G23" i="9"/>
  <c r="W61" i="9"/>
  <c r="Z61" i="9" s="1"/>
  <c r="W60" i="9"/>
  <c r="Z60" i="9" s="1"/>
  <c r="W59" i="9"/>
  <c r="Y59" i="9" s="1"/>
  <c r="Z59" i="9" s="1"/>
  <c r="AA59" i="9" l="1"/>
  <c r="K20" i="9" l="1"/>
  <c r="O20" i="9" s="1"/>
  <c r="I19" i="9"/>
  <c r="B17" i="9"/>
  <c r="O144" i="9" l="1"/>
  <c r="O148" i="9"/>
  <c r="O155" i="9"/>
  <c r="T205" i="9" l="1"/>
  <c r="O209" i="9"/>
  <c r="O203" i="9"/>
  <c r="O195" i="9"/>
  <c r="O137" i="9" l="1"/>
  <c r="P141" i="9" l="1"/>
  <c r="P140" i="9"/>
  <c r="O172" i="9" l="1"/>
  <c r="O151" i="9"/>
  <c r="O150" i="9"/>
  <c r="O149" i="9"/>
  <c r="K170" i="9"/>
  <c r="K130" i="9"/>
  <c r="O154" i="9"/>
  <c r="O153" i="9"/>
  <c r="K75" i="9"/>
  <c r="K62" i="9"/>
  <c r="K52" i="9"/>
  <c r="K46" i="9"/>
  <c r="S24" i="9"/>
  <c r="T25" i="9" s="1"/>
  <c r="R24" i="9"/>
  <c r="T164" i="9"/>
  <c r="S164" i="9"/>
  <c r="S163" i="9"/>
  <c r="P163" i="9" s="1"/>
  <c r="M170" i="9" l="1"/>
  <c r="O170" i="9" s="1"/>
  <c r="O147" i="9"/>
  <c r="K40" i="9"/>
  <c r="K41" i="9" s="1"/>
  <c r="O163" i="9"/>
  <c r="P164" i="9"/>
  <c r="O138" i="9"/>
  <c r="O135" i="9"/>
  <c r="O146" i="9"/>
  <c r="O145" i="9"/>
  <c r="O143" i="9"/>
  <c r="O139" i="9"/>
  <c r="O142" i="9"/>
  <c r="O141" i="9"/>
  <c r="O140" i="9"/>
  <c r="Q73" i="9"/>
  <c r="R58" i="9"/>
  <c r="R56" i="9"/>
  <c r="P31" i="9"/>
  <c r="O164" i="9" l="1"/>
  <c r="O210" i="9" s="1"/>
  <c r="K69" i="9"/>
  <c r="R59" i="9"/>
  <c r="S59" i="9" s="1"/>
  <c r="M210" i="9" l="1"/>
  <c r="K23" i="9" l="1"/>
  <c r="K25" i="9" s="1"/>
  <c r="K31" i="9"/>
  <c r="O46" i="9"/>
  <c r="K91" i="9"/>
  <c r="O91" i="9" s="1"/>
  <c r="K95" i="9"/>
  <c r="O95" i="9" s="1"/>
  <c r="K98" i="9"/>
  <c r="K99" i="9" s="1"/>
  <c r="O99" i="9" s="1"/>
  <c r="K102" i="9"/>
  <c r="K103" i="9" s="1"/>
  <c r="O103" i="9" s="1"/>
  <c r="K126" i="9"/>
  <c r="K127" i="9" s="1"/>
  <c r="O127" i="9" s="1"/>
  <c r="I130" i="9"/>
  <c r="K131" i="9" s="1"/>
  <c r="O131" i="9" s="1"/>
  <c r="B129" i="9"/>
  <c r="C128" i="9"/>
  <c r="B128" i="9"/>
  <c r="B136" i="9"/>
  <c r="C135" i="9"/>
  <c r="B135" i="9"/>
  <c r="C115" i="9"/>
  <c r="B116" i="9"/>
  <c r="B115" i="9"/>
  <c r="C116" i="9"/>
  <c r="C111" i="9"/>
  <c r="B111" i="9"/>
  <c r="C110" i="9"/>
  <c r="B110" i="9"/>
  <c r="C105" i="9"/>
  <c r="C106" i="9"/>
  <c r="B106" i="9"/>
  <c r="B105" i="9"/>
  <c r="C101" i="9"/>
  <c r="B101" i="9"/>
  <c r="C96" i="9"/>
  <c r="C97" i="9"/>
  <c r="B97" i="9"/>
  <c r="B96" i="9"/>
  <c r="C93" i="9"/>
  <c r="C94" i="9"/>
  <c r="B94" i="9"/>
  <c r="B93" i="9"/>
  <c r="C88" i="9"/>
  <c r="C89" i="9"/>
  <c r="B89" i="9"/>
  <c r="B88" i="9"/>
  <c r="C83" i="9"/>
  <c r="C84" i="9"/>
  <c r="B84" i="9"/>
  <c r="B83" i="9"/>
  <c r="C71" i="9"/>
  <c r="C72" i="9"/>
  <c r="B72" i="9"/>
  <c r="B71" i="9"/>
  <c r="C64" i="9"/>
  <c r="C65" i="9"/>
  <c r="B65" i="9"/>
  <c r="B64" i="9"/>
  <c r="C59" i="9"/>
  <c r="B59" i="9"/>
  <c r="C58" i="9"/>
  <c r="B58" i="9"/>
  <c r="C55" i="9"/>
  <c r="C54" i="9"/>
  <c r="B55" i="9"/>
  <c r="B54" i="9"/>
  <c r="C49" i="9"/>
  <c r="B49" i="9"/>
  <c r="C48" i="9"/>
  <c r="B48" i="9"/>
  <c r="C43" i="9"/>
  <c r="B43" i="9"/>
  <c r="C40" i="9"/>
  <c r="B40" i="9"/>
  <c r="B39" i="9"/>
  <c r="C34" i="9"/>
  <c r="B34" i="9"/>
  <c r="C33" i="9"/>
  <c r="B33" i="9"/>
  <c r="B125" i="9"/>
  <c r="C124" i="9"/>
  <c r="C28" i="9"/>
  <c r="B28" i="9"/>
  <c r="B27" i="9"/>
  <c r="B22" i="9"/>
  <c r="B124" i="9"/>
  <c r="O31" i="9" l="1"/>
  <c r="O75" i="9"/>
  <c r="K85" i="9"/>
  <c r="K86" i="9" s="1"/>
  <c r="O86" i="9" s="1"/>
  <c r="O52" i="9"/>
  <c r="K108" i="9"/>
  <c r="O108" i="9" s="1"/>
  <c r="K113" i="9"/>
  <c r="O113" i="9" s="1"/>
  <c r="O69" i="9"/>
  <c r="O56" i="9"/>
  <c r="O118" i="9"/>
  <c r="O62" i="9"/>
  <c r="O37" i="9"/>
  <c r="O25" i="9" l="1"/>
  <c r="O41" i="9"/>
  <c r="M211" i="9" l="1"/>
  <c r="O132" i="9"/>
  <c r="O214" i="9" l="1"/>
  <c r="O217" i="9" s="1"/>
  <c r="O211" i="9"/>
</calcChain>
</file>

<file path=xl/sharedStrings.xml><?xml version="1.0" encoding="utf-8"?>
<sst xmlns="http://schemas.openxmlformats.org/spreadsheetml/2006/main" count="293" uniqueCount="195">
  <si>
    <t>N.</t>
  </si>
  <si>
    <t>DESCRIZIONE</t>
  </si>
  <si>
    <t>U.M.</t>
  </si>
  <si>
    <t>LU</t>
  </si>
  <si>
    <t>LA</t>
  </si>
  <si>
    <t>Totale</t>
  </si>
  <si>
    <t>P.02</t>
  </si>
  <si>
    <t>P.03</t>
  </si>
  <si>
    <t>N.E.P.</t>
  </si>
  <si>
    <t>Q</t>
  </si>
  <si>
    <t>PREZZO  UNITARIO</t>
  </si>
  <si>
    <t>kg</t>
  </si>
  <si>
    <t>m</t>
  </si>
  <si>
    <t>h</t>
  </si>
  <si>
    <t>MO EDILE - Operaio qualificato</t>
  </si>
  <si>
    <t>P.09</t>
  </si>
  <si>
    <t>P.12</t>
  </si>
  <si>
    <t>P.16</t>
  </si>
  <si>
    <t>CODICE RIF.</t>
  </si>
  <si>
    <t>TOTALE</t>
  </si>
  <si>
    <t>a corpo</t>
  </si>
  <si>
    <t>H</t>
  </si>
  <si>
    <t>Peso/
coeff</t>
  </si>
  <si>
    <t>PU/
Sup.</t>
  </si>
  <si>
    <t>Lattoneria in lamiera zincata a caldo spessore 8/10, preverniciata, costituita da canali di gronda, scossaline, pluviali di sviluppo sufficiente a fornire la raccolta acque al piede delle tettoie.
Data in opera completa di tutto quanto occorrente per dare la struttura finita e collaudabile.</t>
  </si>
  <si>
    <t>P.01</t>
  </si>
  <si>
    <t>P.05</t>
  </si>
  <si>
    <t>P.06</t>
  </si>
  <si>
    <t>P.07</t>
  </si>
  <si>
    <t>P.08</t>
  </si>
  <si>
    <t>P.10</t>
  </si>
  <si>
    <t>P.11</t>
  </si>
  <si>
    <t>P.13</t>
  </si>
  <si>
    <t>P.14</t>
  </si>
  <si>
    <t>P.15</t>
  </si>
  <si>
    <t>P.17</t>
  </si>
  <si>
    <t>P.18</t>
  </si>
  <si>
    <t>P.19</t>
  </si>
  <si>
    <t>P.20</t>
  </si>
  <si>
    <t>P.21</t>
  </si>
  <si>
    <t>P.22</t>
  </si>
  <si>
    <t>P.23</t>
  </si>
  <si>
    <t>P.24</t>
  </si>
  <si>
    <t>P.25</t>
  </si>
  <si>
    <t>NB1: ove non diversamente specificato i prezzi si intendono per opera finita comprensiva di forniture, noli e posa in opera.</t>
  </si>
  <si>
    <t>Grigliato in vetroresina maglia 40x40x38 mm</t>
  </si>
  <si>
    <t>NB3: ove non diversamente specificato i prezzi si intendono compresi di collaudo.</t>
  </si>
  <si>
    <t>D63</t>
  </si>
  <si>
    <t>Leonardo S.p.A. - Divisione Elicotteri</t>
  </si>
  <si>
    <t>Casseforme rette per getti di conglomerati cementizi semplici o armati compresi armo, disarmante disarmo, opere di puntellatura e sostegno fino ad un'altezza di 4 m dal piano di appoggio; eseguite a regola  d'arte  e  misurate  secondo  la  superficie  effettiva  delle casseforme a contatto con il calcestruzzo: per plinti di fondazione, per fondazioni rettilinee continue (travi rovesce, murature di sotterraneo)</t>
  </si>
  <si>
    <t>per plinti di fondazione, per fondazioni rettlinee continue (travi rovesce, murature di sotterraneo)</t>
  </si>
  <si>
    <t>Calcestruzzo  per  strutture  di  fondazione  ed  interrate  e/o strutture a contatto con acque aggressive, in opera, a prestazione garantita, conforme alle norme UNI EN 206-1 e UNI 11104 con classe di consistenza S4, con dimensione massima degli aggregati di 32 mm. Sono esclusi i ponteggi, le casseforme, il ferro di armatura e l'utilizzo della pompa per il getto. Classe di esposizione ambientale XC2. classe di resistenza a compressione C 25/30 - Rck 30 N/mmq</t>
  </si>
  <si>
    <t>classe di resistenza a compressione C 25/30 - Rck 30 N/mmq</t>
  </si>
  <si>
    <t>lavorato in stabilimento</t>
  </si>
  <si>
    <t xml:space="preserve">Ferro in profilati laminati a caldo di qualsiasi sezione e dimensione (seire IPE, IPN, HEA, HEB, HEM, UPN), fornito e posto in opera in conformità alle norme CNR 10011, comprese piastre, squadre, tiranti, bullonatura con bulloni di qualsiasi classe o saldatura, eventuali tagli e fori, le opere provvisionali, le opere murarie per la posa in opera ed ogni altro onere e magistero: </t>
  </si>
  <si>
    <t>in acciaio Fe360B</t>
  </si>
  <si>
    <t>Zincatura di prodotti in acciaio con trattamento di protezione contro la corrosione mediante immersione in vasche contenenti zinco fuso alla temperatura di circa 450 °C previo decapaggio, lavaggio, ecc. e quanto altro necessario per ottenere un prodotto finito secondo norma UNI-E-10147</t>
  </si>
  <si>
    <t>compreso il carico effettuato da pale meccaniche</t>
  </si>
  <si>
    <t>ton</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</si>
  <si>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t>
  </si>
  <si>
    <t>Taglio della pavimentazione in conglomerato bituminoso, eseguita secondo una sagoma prestabilita con l'impiego di macchine speciali a lama diamantata nel senso longitudinale del piano viabile con esclusione degli impalcati di opere d'arte, compresa l'acqua necessaria al raffreddamento della lama e la perfetta pulizia del taglio, nonché l'onere della prescritta segnaletica, del pilotaggio del traffico e quanto altro occorra per dare il lavoro compiuto a perfetta regola d'arte.</t>
  </si>
  <si>
    <t>colore grigio</t>
  </si>
  <si>
    <t>mq</t>
  </si>
  <si>
    <t>Pavimento ad alta resistenza meccanica, eseguito in malta sintetica epossidica con speciali cariche quarzifere dello spessore minimo di 7 mm circa dato su supporto cementizio esistente e meccanicamente solido, spianato con fratazzatrice meccanica, avente caratteristiche di antivibrazione, elasticità, antiabrasione, resistenza agli acidi, ai sali, agli oli, ai carburanti e resistenza alla compressione 800 kg/cmq</t>
  </si>
  <si>
    <t xml:space="preserve">Impermeabilizzazione tramite applicazione di uno strato di Primer protettivo RV 711 IDROSELVA anti-umidità per superfici in cemento. Aggrappante epossidico all’acqua ad alta tenuta, formulato con pigmenti e cariche inerti, privo di solventi da applicare con rullo. Due mani di protettivo, spessore minimo 0,15 cm, 250 gr/m2 complessivi. </t>
  </si>
  <si>
    <t>Strato impermeabile con Resina fondo-finitura epossidica modificata RV 935 EPOX ROLL, esente da solventi a due componenti con catalizzatore alifatico. Adatta per protezione dei serbatoi di carburante, per la protezione di vasche e pozzetti in cemento contenti soluzioni acide. Due mani di rivestimento, spessore minimo 600 micron, 300 gr/m2 per mano.</t>
  </si>
  <si>
    <t>mc</t>
  </si>
  <si>
    <t>Prezzario  LAZIO
2020</t>
  </si>
  <si>
    <t>m3</t>
  </si>
  <si>
    <t>SEZIONE B: IMPIANTO DI DEPURAZIONE 
(Opere idrauliche ed impiantistiche)</t>
  </si>
  <si>
    <t>D50</t>
  </si>
  <si>
    <t>Compenso a corpo per formazione delle canalette di scolo e raccolta dei pluviali</t>
  </si>
  <si>
    <t>TOTALE OPERE EDILI</t>
  </si>
  <si>
    <t>n</t>
  </si>
  <si>
    <t>Stabilimento di Anagni
Località Paduni, 5 - 03012 Anagni (FR)</t>
  </si>
  <si>
    <t>Area nuova vasca di contenimento</t>
  </si>
  <si>
    <t>Scavo a sezione obbligata, fino alla profondità di 0,4 m dal piano di sbancamento di terreni in rocce con resistenza superiore a 8N/mmq, eseguito con qualsiasi mezzo escluso le mine, sia in asciutto che bagnato, anche in presenza di acqua stabilizzantesi nel cavo fino all'altezza di 0,20 m esclusa l’acqua proveniente da falda, compreso altresì lo spianamento e la configurazione del fondo, il tiro in alto sull'orlo del cavo e comunque in posizione di sicurezza.</t>
  </si>
  <si>
    <t>eseguito con mezzi meccanici, compreso il carico sui mezzi di
trasporto dei materiali di risulta</t>
  </si>
  <si>
    <t>Carico e trasporto a discariche e/o impianti autorizzati che dovranno vidimare copia del formulario d'identificazione del rifiuto trasportato secondo le norme vigenti, con qualunque mezzo, di materiale proveniente da demolizioni e scavi, anche se bagnato compreso il carico eseguito con mezzi meccanici o a mano e il successivo scarico. Esclusi gli oneri di discarica.</t>
  </si>
  <si>
    <t>Area nuova vasca (2 ton/m3)</t>
  </si>
  <si>
    <t>Platea vasca realizzata con magrone di calcestruzzo dosato a 200 kg/mc, compreso lo spargimento a mano, la vibrazione e quant'altro necessario per dare un'opera eseguita a perfetta regola d'arte con esclusione di eventuali armature</t>
  </si>
  <si>
    <t>Pavimentazione vasca di contenimento</t>
  </si>
  <si>
    <t xml:space="preserve">Vasca di contenimento </t>
  </si>
  <si>
    <t xml:space="preserve">spessore </t>
  </si>
  <si>
    <t>area</t>
  </si>
  <si>
    <t>perimetro</t>
  </si>
  <si>
    <t>Vasca di contenimento (Fondazione) (90 kg x 2,5 mc)</t>
  </si>
  <si>
    <t xml:space="preserve">Struttura di copertura </t>
  </si>
  <si>
    <t>Pavimento per piano di calpestio passerella e gradini scala piano terra</t>
  </si>
  <si>
    <t>Copertura reattore</t>
  </si>
  <si>
    <t>Bacino contenimento reattore</t>
  </si>
  <si>
    <t>n. 2 operai per 2 gg</t>
  </si>
  <si>
    <t>Compenso per deviazioni provvisorie di impianti e reti di sottoservizi esistenti nonché innesti delle nuove tubazioni demolizione di un pozzetto esistente</t>
  </si>
  <si>
    <t>Rifiuti da demolizione stradale</t>
  </si>
  <si>
    <t>Vasca di contenimento</t>
  </si>
  <si>
    <t>Corredato di:</t>
  </si>
  <si>
    <t>Passerella realizzata a norme di sicurezza</t>
  </si>
  <si>
    <t>- Trasmettitore di livello a ultrasuoni Endress+Hauser Prosonic T FMU30</t>
  </si>
  <si>
    <t>Area nuova posizione serbatoio accumulo finale</t>
  </si>
  <si>
    <t>Platea nuova posizione serbatoio accumulo finale</t>
  </si>
  <si>
    <t>Sezione filtrante composta da:</t>
  </si>
  <si>
    <t>Reattore composto da:</t>
  </si>
  <si>
    <t xml:space="preserve">- Recupero (smontaggio e rimontaggio nella nuova posizione) serbatoio esistente </t>
  </si>
  <si>
    <t>- Interruttore di livello max a galleggiante Hendress Hauser Liquifloat T FTS20 AC/DC PP/CSM, 5m</t>
  </si>
  <si>
    <t>Collegamenti idraulici</t>
  </si>
  <si>
    <t>Compenso per realizzazione opere di spostamento box ed edili varie</t>
  </si>
  <si>
    <t>n. 2 operai per 4 gg</t>
  </si>
  <si>
    <t>Diametri vari</t>
  </si>
  <si>
    <t>- Misuratore di pH digitale tipo Endress Hauser Memosens CPS11E completo di kit di montaggio in PVC per sonda PH</t>
  </si>
  <si>
    <t>- Centralina a 2 canali Endress Hauser tipo CM 442R</t>
  </si>
  <si>
    <t>- (LCa) Misuratore di livello continuo ad ultrasuoni Endress+Hauser Prosonic T FMU30-AAHEABGHF</t>
  </si>
  <si>
    <t>- Misuratore di Redox digitale tipo Endress Hauser Memosens CPS12E completo di kit di montaggio in PVC per sonda Redox</t>
  </si>
  <si>
    <t xml:space="preserve">- (VRa) Serbatoio di stoccaggio a fondo piano in fibra di vetro e resina poliestere per rilancio acqua chiarificata su sezione filtrazione </t>
  </si>
  <si>
    <t>- (Vma) Valvola a sfera in PVC con attuatore elettrico DN50PN16 (scarico acqua reattore)</t>
  </si>
  <si>
    <t>- ( VM1a) Valvola a sfera in PVC con attuatore elettrico DN63PN16 (scarico acqua+fanghi reattore)</t>
  </si>
  <si>
    <t xml:space="preserve">-  n. 1 filtro a sabbia di quarzo (FSa), portata 10 mc/h con sistema di controlavaggio automatico completo di valvole idropneumatiche, manometri e pressostato di sicurezza. Esecuzione in lamiera di acciaio spessore 4 mm, finitura interna con doppio strato di vernice epossidica senza solventi. Esterno processo di sabbiatura grado SA 2½ - 3 ed applicazione di una mano di fondo di primer epossidico. Diametro 800 mm, altezza 2300 mm. Completo di carica di sabbia. 
</t>
  </si>
  <si>
    <t xml:space="preserve">-  n. 2 filtri a carbone attivo (FCa), portata 10 mc/h con sistema di controlavaggio automatico completo di valvole idropneumatiche, manometri e pressostato di sicurezza. Esecuzione in lamiera di acciaio spessore 4 mm, finitura interna con doppio strato di vernice epossidica senza solventi. Esterno processo di sabbiatura grado SA 2½ - 3 ed applicazione di una mano di fondo di primer epossidico. Diametro 800 mm, altezza 2300 mm. Completi di carica di carbone attivo. 
</t>
  </si>
  <si>
    <t>Fornitura in opera di tubazioni in PVC PN16</t>
  </si>
  <si>
    <t>- (AGa) Agitatore con albero inox AISI 316, diametro 50 mm lunghezza 1600 mm. Motore KW 4 giri 600/1' dotato di inverter per poter ridurre la velocità a 60 giri/1'. Elica tripale profilo marino AISI 304, diametro mm 200/30°</t>
  </si>
  <si>
    <t>- AGa AGITATORE 4 KW 400V</t>
  </si>
  <si>
    <t>- P1a- P2a  POMPE CARICO REATTORE 7,5 KW 400V</t>
  </si>
  <si>
    <t>- P7a POMPA RILANCIO ACQUA FILTRI 7,5 KW 400V</t>
  </si>
  <si>
    <t>- P78 POMPA ACQUE FANGOSE 7,5 KW 400V</t>
  </si>
  <si>
    <t>- PD1a DOSATRICE HCL 400W 400V</t>
  </si>
  <si>
    <t>- PD4a DOSATRICE CALCE-NaOH 0,55KW 400V</t>
  </si>
  <si>
    <t>- PD3a DOSATRICE NaSO3 100W 230V</t>
  </si>
  <si>
    <t>- PD5a DOSATRICE POLIELETTROLITA 0,4KW 400V</t>
  </si>
  <si>
    <t>- VMa EV SCARICO ACQUA 100W 24VCC</t>
  </si>
  <si>
    <t>- VM1a EV SCARICO ACQUA+FANGO 100W 24VCC</t>
  </si>
  <si>
    <t xml:space="preserve">- LIVELLI </t>
  </si>
  <si>
    <t>- MISURATORE REDOX</t>
  </si>
  <si>
    <t>- CONDUTTIVIMETRO</t>
  </si>
  <si>
    <t>- MISURATORI PH</t>
  </si>
  <si>
    <t>- SEZIONE FILTRI</t>
  </si>
  <si>
    <t>UTENZE:</t>
  </si>
  <si>
    <t>- PROGRAMMA PLC E HMI</t>
  </si>
  <si>
    <t>Documentazione</t>
  </si>
  <si>
    <t xml:space="preserve">- Disegni as bulit edili ed impiantistici di quanto realizzato </t>
  </si>
  <si>
    <t xml:space="preserve">- Certificazione di compatibilità ai prodotti chimici Reattore  </t>
  </si>
  <si>
    <t>- Manuale di uso e manutenzione di impianto</t>
  </si>
  <si>
    <t>- Schemi quadro elettrico</t>
  </si>
  <si>
    <t>- Certificazione impianto elettrico ed idraulico</t>
  </si>
  <si>
    <t xml:space="preserve">REALIZZAZIONE DI UN IMPIANTO ELETTRICO, COMPRESE LE VIE CAVI (OVE MANCANTI) PER IL COLLEGAMENTO DI TUTTE LE UTENZE NECESSARIE AL FUNZIONEMENTO DELL'IMPIANTO. </t>
  </si>
  <si>
    <t xml:space="preserve">REALIZZAZIONE DI UN QUADRO ELETTRICO PER IL COMANDO E GESTIONE DI UN IMPIANTO DI TRATTAMENTO SCARICHI. </t>
  </si>
  <si>
    <t>ARMADIO IN ACCIAIO VENICIATO DOPPIA PORTA IP 55 DIM 1600H-600X800 mm</t>
  </si>
  <si>
    <t>Impianto elettrico e di gestione automatica impianto</t>
  </si>
  <si>
    <t>Collaudo Impianto</t>
  </si>
  <si>
    <t xml:space="preserve">- Assistenza alla messa in funzione </t>
  </si>
  <si>
    <t xml:space="preserve">- Collaudo delle opere realizzate (tra quanto chiesto e quanto fatto) </t>
  </si>
  <si>
    <t>- Collaudo documentazione</t>
  </si>
  <si>
    <t xml:space="preserve">- Stesura certificato di fine lavori e corretta esecuzione  </t>
  </si>
  <si>
    <t>ore</t>
  </si>
  <si>
    <t>TOTALE LAVORI</t>
  </si>
  <si>
    <t>ONERI SICUREZZA CANTIERE</t>
  </si>
  <si>
    <t>TOTALE IMPIANTI</t>
  </si>
  <si>
    <t xml:space="preserve">SEZIONE A (Opere civili - edili) </t>
  </si>
  <si>
    <t>TOTALE GENERALE</t>
  </si>
  <si>
    <t>- (PD 1a, 2a, 3a, 4a) Pompe Emec PUMP AMSMF 0260-FP 230 Vac, o equivalenti - PVC-ceramica</t>
  </si>
  <si>
    <t>- Pompa di sentina bacino contenimento reattore</t>
  </si>
  <si>
    <t>- n. 1 vasca in moplen capacità 200 lt</t>
  </si>
  <si>
    <t>- n. 1 sonda di livello</t>
  </si>
  <si>
    <t>- n. 1 agitatore</t>
  </si>
  <si>
    <t>- n. 1 pompa dosatrice Emec portata max 115 lt/h testata in PVC</t>
  </si>
  <si>
    <t>Sistema di preparazione e dosaggio polielettrolita costituito da:</t>
  </si>
  <si>
    <r>
      <t>NB2: Le voci di computo sono</t>
    </r>
    <r>
      <rPr>
        <b/>
        <i/>
        <u/>
        <sz val="10"/>
        <rFont val="Arial"/>
        <family val="2"/>
      </rPr>
      <t xml:space="preserve"> indicative della stima di progetto</t>
    </r>
    <r>
      <rPr>
        <b/>
        <i/>
        <sz val="10"/>
        <rFont val="Arial"/>
        <family val="2"/>
      </rPr>
      <t>, non sono vincolanti per il fornitore che può proporre soluzioni migliorative ed alternative con dimensioni e quantità differenti da quelle indicate. L'ordine verrà affidato con la formula "Chiavi in Mano" per cui non sono ammesse verifiche di quantità durante l'esecuzione e/o a fine lavori.</t>
    </r>
  </si>
  <si>
    <t>Preparazione area di cantiere</t>
  </si>
  <si>
    <r>
      <t xml:space="preserve">Per bacino di contenimento e </t>
    </r>
    <r>
      <rPr>
        <b/>
        <i/>
        <sz val="10"/>
        <rFont val="Arial"/>
        <family val="2"/>
      </rPr>
      <t>pozzetto di recupero da realizzare nella pavimentazione del bacino</t>
    </r>
  </si>
  <si>
    <t xml:space="preserve">Vasca di contenimento (Elevazione)  (120 kg x 14,5 mc) </t>
  </si>
  <si>
    <t>Platea nuova posizione serbatoio accumulo finale ( 90Kg x 3 mc)</t>
  </si>
  <si>
    <t>P.26</t>
  </si>
  <si>
    <t>Rivestimento in PP</t>
  </si>
  <si>
    <t>P.27</t>
  </si>
  <si>
    <t xml:space="preserve">- (P8a) Elettropompa centrifuga Calella o similare per scarico acque fangose alimentazione serbatoio ispessitore fanghi - motore 3 Kw, alimentazione 380 V trifase,  portata 15 mc/h prevalenza 10 m, corpo e girante in ghisa </t>
  </si>
  <si>
    <t xml:space="preserve">Acciaio  in  barre  (compresa rete elettrosaldata) per  armature  di  conglomerato  cementizio lavorato e tagliato a misura, sagomato e posto in opera a regola d'arte, compreso ogni sfrido, legature, ecc.; nonché tutti gli oneri relativi ai controlli di legge; del tipo B 450 C in barre lisce o ad aderenza migliorata, del tipo controllato in stabilimento: </t>
  </si>
  <si>
    <t>Fornitura e posa in opera di copertura, da realizzarsi su strutture discontinue e continue (non incluse), in lastre metalliche multistrato a profilo grecato o ondulato, marchiate CE secondo UNI EN 14782 Appendice A; conformi a UNI EN 508-1 Appendice B, costituite da una lamiera di acciaio zincato strutturale (EN 10346) protetta nella faccia superiore da un rivestimento termoplastico anticorrosivo ed insonorizzante dello spessore di mm 1,5 e da una lamina metallica in alluminio con finitura naturale, e nella faccia inferiore da un primer  bituminoso  e  da  una  lamina  di  alluminio  con  finitura naturale. Con lamiera di acciaio zincato dello spessore di 0,5 mm</t>
  </si>
  <si>
    <t>Serbatoio finale (Vda)</t>
  </si>
  <si>
    <t>Pavimentazione reattore</t>
  </si>
  <si>
    <t xml:space="preserve">Rivestimento bacino di contenimento reattore realizzato con lamina di PP spessore 10 mm saldata in opera. Il rivestimento dovrà coprire anche la parte alta del muro di contenimento del reattore con risvolto in basso di circa 10 cm.  </t>
  </si>
  <si>
    <t>Doppia rete</t>
  </si>
  <si>
    <t>- (P1a - P2a) Elettropompa sommersa Pedrollo RX5/40 o similare per alimentazione reattore da vasche di accumulo - motore 1,1 Kw, alimentazione 380 V trifase,  portata 20 mc/h prevalenza 5 m, corpo e girante in AISI 316 per esecuzione antiacida</t>
  </si>
  <si>
    <t>Soffiante agitazione vasche di accumulo</t>
  </si>
  <si>
    <t>- Soffiante completa di filtro di aspirazione, da riallacciare alle tubazioni di agitazione vasche di accumulo esistenti . Potenza assorbita 7,5 Kw portata almeno 300 Nm3/h</t>
  </si>
  <si>
    <t xml:space="preserve">Platea vasca di contenimento  </t>
  </si>
  <si>
    <t>P.11.a</t>
  </si>
  <si>
    <t>in acciaio inox AISI 304 (quotazione opzionale alla precedente)</t>
  </si>
  <si>
    <r>
      <t xml:space="preserve">Fornitura e posa in opera (mezzi di sollevamento compresi) di reattore(Ra) avente una capacità di 15 mc avente forma in parte cilindrica ed in parte troncoconica per convogliamento fanghi verso il fondo; realizzato in polipropilene e con rivestimento esterno in vetroresina. Diametro 3200 mm altezza da piano di appoggio 3600, spessore medio mm 3 + 8. n. 6 colonne metalliche di sostegno in acciaio inox AISI 304, munito di coperchi per l'accesso alle apparecchiature installate realizzati con lo stesso materiale previsto per il reattore. Completo di n. 3 sbocchi a diverse altezze per lo scarico dell'acqua chiarificata e n. 1 per lo scarico di fondo per i fanghi. Completo di certificazione di compatibilità con i prodotti chimici utilizzati. </t>
    </r>
    <r>
      <rPr>
        <b/>
        <sz val="10"/>
        <rFont val="Arial"/>
        <family val="2"/>
      </rPr>
      <t>NB: il reattore dovrà essere del tutto identico a quello esistente e sarà cura dell'appaltatore in sede di progettazione esecutiva procedere al rilievo.</t>
    </r>
  </si>
  <si>
    <t>Fornitura e installazione valvole PVC Marca FIP</t>
  </si>
  <si>
    <t>ALIMENTAZIONE 400VCA 3F+T PLC/HMI SIEMENS S71200+KTP900</t>
  </si>
  <si>
    <t>- Sorgente SW PLC commentato (senza password)</t>
  </si>
  <si>
    <t>- Serbatoio di stoccaggio specifico per bisolfito in polietilene rinforzato capacità 1 mc con coibentazione inclusa, completo di sistema di termostatazione anticongelamento</t>
  </si>
  <si>
    <t>P.04</t>
  </si>
  <si>
    <t xml:space="preserve">Acciaio in profilati laminati a caldo di qualsiasi sezione e dimensione (seire IPE, IPN, HEA, HEB, HEM, UPN), fornito e posto in opera in conformità alle norme CNR 10011, comprese piastre, squadre, tiranti, bullonatura con bulloni di qualsiasi classe o saldatura, eventuali tagli e fori, le opere provvisionali, le opere murarie per la posa in opera ed ogni altro onere e magistero: </t>
  </si>
  <si>
    <t>Gara n. xxxxxxxx - Potenziamento Reattore a servizio Depuratore Chimico-Fisico 
Stabilimento Leonardo Elicotteri Anagni (FR)
Computo Metrico</t>
  </si>
  <si>
    <t>- (P7a) Elettropompa centrifuga Pedrollo CP250 o similare per alimentazione filtri - motore 4 Kw, alimentazione 380 V trifase,  portata 15 mc/h prevalenza 70 m, corpo e girante in ghisa  (le due pompe sono in ridondanza l'una sull'altra)</t>
  </si>
  <si>
    <t>vedi stima economica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</si>
</sst>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_-[$€-410]\ * #,##0.00_-;\-[$€-410]\ * #,##0.00_-;_-[$€-410]\ * &quot;-&quot;??_-;_-@_-"/>
  </numFmts>
  <fonts count="16" x14ac:knownFonts="1">
    <font>
      <sz val="10"/>
      <name val="Arial"/>
    </font>
    <font>
      <sz val="10"/>
      <name val="Arial"/>
      <family val="2"/>
    </font>
    <font>
      <sz val="14"/>
      <name val="Arial"/>
      <family val="2"/>
    </font>
    <font>
      <b/>
      <sz val="20"/>
      <name val="Arial"/>
      <family val="2"/>
    </font>
    <font>
      <b/>
      <sz val="12"/>
      <name val="Arial"/>
      <family val="2"/>
    </font>
    <font>
      <b/>
      <sz val="10"/>
      <name val="Arial"/>
      <family val="2"/>
    </font>
    <font>
      <sz val="10"/>
      <name val="Arial"/>
      <family val="2"/>
    </font>
    <font>
      <u/>
      <sz val="10"/>
      <color theme="10"/>
      <name val="Arial"/>
      <family val="2"/>
    </font>
    <font>
      <u/>
      <sz val="10"/>
      <color theme="11"/>
      <name val="Arial"/>
      <family val="2"/>
    </font>
    <font>
      <b/>
      <sz val="10"/>
      <name val="Arial"/>
      <family val="2"/>
    </font>
    <font>
      <b/>
      <sz val="18"/>
      <name val="Arial"/>
      <family val="2"/>
    </font>
    <font>
      <i/>
      <sz val="10"/>
      <name val="Arial"/>
      <family val="2"/>
    </font>
    <font>
      <b/>
      <i/>
      <sz val="10"/>
      <name val="Arial"/>
      <family val="2"/>
    </font>
    <font>
      <b/>
      <sz val="14"/>
      <name val="Arial"/>
      <family val="2"/>
    </font>
    <font>
      <sz val="8"/>
      <name val="Tahoma"/>
      <family val="2"/>
    </font>
    <font>
      <b/>
      <i/>
      <u/>
      <sz val="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indexed="64"/>
      </left>
      <right/>
      <top style="thin">
        <color indexed="64"/>
      </top>
      <bottom style="thin">
        <color indexed="64"/>
      </bottom>
      <diagonal/>
    </border>
    <border>
      <left style="thin">
        <color indexed="64"/>
      </left>
      <right/>
      <top style="thin">
        <color auto="1"/>
      </top>
      <bottom/>
      <diagonal/>
    </border>
    <border>
      <left style="thin">
        <color indexed="64"/>
      </left>
      <right/>
      <top/>
      <bottom/>
      <diagonal/>
    </border>
    <border>
      <left style="thin">
        <color indexed="64"/>
      </left>
      <right/>
      <top/>
      <bottom style="thin">
        <color auto="1"/>
      </bottom>
      <diagonal/>
    </border>
    <border>
      <left/>
      <right style="thin">
        <color indexed="64"/>
      </right>
      <top/>
      <bottom style="thin">
        <color indexed="64"/>
      </bottom>
      <diagonal/>
    </border>
  </borders>
  <cellStyleXfs count="246">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cellStyleXfs>
  <cellXfs count="172">
    <xf numFmtId="0" fontId="0" fillId="0" borderId="0" xfId="0"/>
    <xf numFmtId="0" fontId="0" fillId="0" borderId="0" xfId="0" applyAlignment="1">
      <alignment horizontal="center"/>
    </xf>
    <xf numFmtId="0" fontId="2" fillId="0" borderId="0" xfId="0" applyFont="1"/>
    <xf numFmtId="2" fontId="0" fillId="0" borderId="2" xfId="0" applyNumberFormat="1" applyBorder="1"/>
    <xf numFmtId="0" fontId="0" fillId="0" borderId="2" xfId="0" applyBorder="1"/>
    <xf numFmtId="0" fontId="1" fillId="0" borderId="2" xfId="0" applyFont="1" applyBorder="1"/>
    <xf numFmtId="0" fontId="0" fillId="0" borderId="3" xfId="0" applyBorder="1" applyAlignment="1">
      <alignment horizontal="center" vertical="center"/>
    </xf>
    <xf numFmtId="0" fontId="5" fillId="0" borderId="3" xfId="0" applyFont="1" applyBorder="1" applyAlignment="1">
      <alignment horizontal="right" vertical="center"/>
    </xf>
    <xf numFmtId="0" fontId="0" fillId="0" borderId="7" xfId="0" applyBorder="1"/>
    <xf numFmtId="0" fontId="0" fillId="0" borderId="6" xfId="0" applyBorder="1" applyAlignment="1">
      <alignment horizontal="center"/>
    </xf>
    <xf numFmtId="0" fontId="1" fillId="0" borderId="5" xfId="0" applyFont="1" applyBorder="1"/>
    <xf numFmtId="2" fontId="9" fillId="0" borderId="2" xfId="0" applyNumberFormat="1" applyFont="1" applyBorder="1"/>
    <xf numFmtId="0" fontId="6" fillId="0" borderId="2" xfId="0" applyFont="1" applyBorder="1" applyAlignment="1">
      <alignment horizontal="center" vertical="center"/>
    </xf>
    <xf numFmtId="0" fontId="1" fillId="0" borderId="7" xfId="0" applyFont="1" applyBorder="1"/>
    <xf numFmtId="0" fontId="0" fillId="0" borderId="2" xfId="0" applyBorder="1" applyAlignment="1">
      <alignment horizontal="center"/>
    </xf>
    <xf numFmtId="0" fontId="1" fillId="0" borderId="7" xfId="0" applyFont="1" applyBorder="1" applyAlignment="1">
      <alignment horizontal="center"/>
    </xf>
    <xf numFmtId="0" fontId="1" fillId="0" borderId="2" xfId="0" applyFont="1" applyBorder="1" applyAlignment="1">
      <alignment horizontal="center"/>
    </xf>
    <xf numFmtId="0" fontId="1" fillId="0" borderId="6" xfId="0" applyFont="1" applyBorder="1" applyAlignment="1">
      <alignment horizontal="center"/>
    </xf>
    <xf numFmtId="0" fontId="1" fillId="0" borderId="4" xfId="0" applyFont="1" applyBorder="1" applyAlignment="1">
      <alignment horizontal="justify" vertical="center" wrapText="1"/>
    </xf>
    <xf numFmtId="0" fontId="1" fillId="0" borderId="2" xfId="0" applyFont="1" applyBorder="1" applyAlignment="1">
      <alignment horizontal="center" vertical="center"/>
    </xf>
    <xf numFmtId="164" fontId="0" fillId="0" borderId="0" xfId="0" applyNumberFormat="1"/>
    <xf numFmtId="165" fontId="0" fillId="0" borderId="2" xfId="0" applyNumberFormat="1" applyBorder="1"/>
    <xf numFmtId="165" fontId="0" fillId="0" borderId="6" xfId="0" applyNumberFormat="1" applyBorder="1"/>
    <xf numFmtId="165" fontId="0" fillId="0" borderId="0" xfId="0" applyNumberFormat="1"/>
    <xf numFmtId="0" fontId="1" fillId="0" borderId="0" xfId="0" applyFont="1"/>
    <xf numFmtId="0" fontId="1" fillId="0" borderId="7" xfId="0" applyFont="1" applyBorder="1" applyAlignment="1">
      <alignment horizontal="center" vertical="center"/>
    </xf>
    <xf numFmtId="2" fontId="1" fillId="0" borderId="2" xfId="0" applyNumberFormat="1" applyFont="1" applyBorder="1"/>
    <xf numFmtId="165" fontId="1" fillId="0" borderId="2" xfId="0" applyNumberFormat="1" applyFont="1" applyBorder="1"/>
    <xf numFmtId="0" fontId="3" fillId="0" borderId="8" xfId="0" applyFont="1" applyBorder="1" applyAlignment="1">
      <alignment horizontal="center" vertical="center"/>
    </xf>
    <xf numFmtId="0" fontId="3" fillId="0" borderId="0" xfId="0" applyFont="1" applyAlignment="1">
      <alignment horizontal="center" vertical="center"/>
    </xf>
    <xf numFmtId="0" fontId="1" fillId="0" borderId="6" xfId="0" applyFont="1" applyBorder="1"/>
    <xf numFmtId="0" fontId="0" fillId="0" borderId="2" xfId="0" applyBorder="1" applyAlignment="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1" fillId="0" borderId="3" xfId="0" applyFont="1" applyBorder="1" applyAlignment="1">
      <alignment horizontal="justify" vertical="center" wrapText="1"/>
    </xf>
    <xf numFmtId="0" fontId="1" fillId="0" borderId="3" xfId="0" applyFont="1" applyBorder="1" applyAlignment="1">
      <alignment horizontal="right" vertical="center" wrapText="1"/>
    </xf>
    <xf numFmtId="0" fontId="1" fillId="0" borderId="6" xfId="0" applyFont="1" applyBorder="1" applyAlignment="1">
      <alignment horizontal="center" vertical="center"/>
    </xf>
    <xf numFmtId="0" fontId="0" fillId="0" borderId="0" xfId="0" applyAlignment="1">
      <alignment vertical="top"/>
    </xf>
    <xf numFmtId="164" fontId="0" fillId="0" borderId="2" xfId="0" applyNumberFormat="1" applyBorder="1"/>
    <xf numFmtId="0" fontId="1" fillId="0" borderId="11" xfId="0" applyFont="1" applyBorder="1" applyAlignment="1">
      <alignment vertical="top"/>
    </xf>
    <xf numFmtId="0" fontId="1" fillId="0" borderId="12" xfId="0" applyFont="1" applyBorder="1" applyAlignment="1">
      <alignment vertical="top"/>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2" fontId="5" fillId="0" borderId="2" xfId="0" applyNumberFormat="1" applyFont="1" applyBorder="1"/>
    <xf numFmtId="0" fontId="1" fillId="0" borderId="5" xfId="0" applyFont="1" applyBorder="1" applyAlignment="1">
      <alignment horizontal="center" vertical="center"/>
    </xf>
    <xf numFmtId="0" fontId="5" fillId="0" borderId="9" xfId="0" applyFont="1" applyBorder="1" applyAlignment="1">
      <alignment vertical="center"/>
    </xf>
    <xf numFmtId="0" fontId="5" fillId="2" borderId="9"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top"/>
    </xf>
    <xf numFmtId="0" fontId="1" fillId="0" borderId="2" xfId="0" applyFont="1" applyBorder="1" applyAlignment="1">
      <alignment horizontal="center" vertical="top" wrapText="1"/>
    </xf>
    <xf numFmtId="164" fontId="0" fillId="0" borderId="6" xfId="0" applyNumberFormat="1" applyBorder="1"/>
    <xf numFmtId="0" fontId="1" fillId="0" borderId="13" xfId="0" applyFont="1" applyBorder="1" applyAlignment="1">
      <alignment horizontal="justify" vertical="center" wrapText="1"/>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xf>
    <xf numFmtId="0" fontId="5" fillId="0" borderId="0" xfId="0" applyFont="1"/>
    <xf numFmtId="164" fontId="4" fillId="3" borderId="0" xfId="0" applyNumberFormat="1" applyFont="1" applyFill="1"/>
    <xf numFmtId="0" fontId="5" fillId="0" borderId="2" xfId="0" applyFont="1" applyBorder="1" applyAlignment="1">
      <alignment horizontal="left" vertical="center" wrapText="1"/>
    </xf>
    <xf numFmtId="0" fontId="1" fillId="0" borderId="0" xfId="0" applyFont="1" applyAlignment="1">
      <alignment horizontal="center"/>
    </xf>
    <xf numFmtId="164" fontId="5" fillId="0" borderId="0" xfId="0" applyNumberFormat="1" applyFont="1"/>
    <xf numFmtId="0" fontId="13" fillId="0" borderId="0" xfId="0" applyFont="1"/>
    <xf numFmtId="0" fontId="1" fillId="0" borderId="3" xfId="0" quotePrefix="1" applyFont="1" applyBorder="1" applyAlignment="1">
      <alignment horizontal="left" vertical="center" wrapText="1"/>
    </xf>
    <xf numFmtId="0" fontId="1" fillId="0" borderId="2" xfId="0" quotePrefix="1" applyFont="1" applyBorder="1" applyAlignment="1">
      <alignment horizontal="left" vertical="center" wrapText="1"/>
    </xf>
    <xf numFmtId="0" fontId="5" fillId="0" borderId="2" xfId="0" applyFont="1" applyBorder="1" applyAlignment="1">
      <alignment horizontal="right" vertical="center"/>
    </xf>
    <xf numFmtId="0" fontId="0" fillId="0" borderId="6" xfId="0" applyBorder="1"/>
    <xf numFmtId="0" fontId="1" fillId="0" borderId="6" xfId="0" applyFont="1" applyBorder="1" applyAlignment="1">
      <alignment horizontal="left" vertical="center" wrapText="1"/>
    </xf>
    <xf numFmtId="0" fontId="3" fillId="0" borderId="2" xfId="0" applyFont="1" applyBorder="1" applyAlignment="1">
      <alignment horizontal="center" vertical="top"/>
    </xf>
    <xf numFmtId="0" fontId="3" fillId="0" borderId="2" xfId="0" applyFont="1" applyBorder="1" applyAlignment="1">
      <alignment horizontal="center" vertical="center"/>
    </xf>
    <xf numFmtId="0" fontId="5" fillId="0" borderId="3" xfId="0" quotePrefix="1" applyFont="1" applyBorder="1" applyAlignment="1">
      <alignment horizontal="left" vertical="center" wrapText="1"/>
    </xf>
    <xf numFmtId="165" fontId="0" fillId="0" borderId="6" xfId="0" applyNumberFormat="1" applyBorder="1" applyAlignment="1">
      <alignment vertical="center"/>
    </xf>
    <xf numFmtId="164" fontId="0" fillId="0" borderId="6" xfId="0" applyNumberFormat="1" applyBorder="1" applyAlignment="1">
      <alignment vertical="center"/>
    </xf>
    <xf numFmtId="0" fontId="0" fillId="0" borderId="10" xfId="0" applyBorder="1" applyAlignment="1">
      <alignment horizontal="center"/>
    </xf>
    <xf numFmtId="0" fontId="0" fillId="0" borderId="1" xfId="0" applyBorder="1" applyAlignment="1">
      <alignment horizontal="center"/>
    </xf>
    <xf numFmtId="0" fontId="0" fillId="0" borderId="1" xfId="0" applyBorder="1"/>
    <xf numFmtId="165" fontId="0" fillId="0" borderId="1" xfId="0" applyNumberFormat="1" applyBorder="1"/>
    <xf numFmtId="0" fontId="0" fillId="0" borderId="11"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8" xfId="0" applyBorder="1"/>
    <xf numFmtId="165" fontId="0" fillId="0" borderId="8" xfId="0" applyNumberFormat="1" applyBorder="1"/>
    <xf numFmtId="0" fontId="1" fillId="0" borderId="5" xfId="0" quotePrefix="1" applyFont="1" applyBorder="1"/>
    <xf numFmtId="0" fontId="1" fillId="0" borderId="7" xfId="0" quotePrefix="1" applyFont="1" applyBorder="1"/>
    <xf numFmtId="0" fontId="1" fillId="0" borderId="6" xfId="0" quotePrefix="1" applyFont="1" applyBorder="1"/>
    <xf numFmtId="0" fontId="3" fillId="0" borderId="9" xfId="0" applyFont="1" applyBorder="1" applyAlignment="1">
      <alignment horizontal="center" vertical="top"/>
    </xf>
    <xf numFmtId="0" fontId="3" fillId="0" borderId="4" xfId="0" applyFont="1" applyBorder="1" applyAlignment="1">
      <alignment horizontal="center" vertical="center"/>
    </xf>
    <xf numFmtId="0" fontId="1" fillId="0" borderId="4" xfId="0" applyFont="1" applyBorder="1" applyAlignment="1">
      <alignment horizontal="center"/>
    </xf>
    <xf numFmtId="0" fontId="5" fillId="0" borderId="2" xfId="0" quotePrefix="1" applyFont="1" applyBorder="1" applyAlignment="1">
      <alignment horizontal="left" vertical="center" wrapText="1"/>
    </xf>
    <xf numFmtId="0" fontId="5" fillId="0" borderId="5" xfId="0" quotePrefix="1" applyFont="1" applyBorder="1" applyAlignment="1">
      <alignment horizontal="left" vertical="center" wrapText="1"/>
    </xf>
    <xf numFmtId="0" fontId="14" fillId="0" borderId="10" xfId="0" applyFont="1" applyBorder="1" applyAlignment="1">
      <alignment horizontal="left" vertical="center" wrapText="1" indent="2"/>
    </xf>
    <xf numFmtId="0" fontId="14" fillId="0" borderId="11" xfId="0" applyFont="1" applyBorder="1" applyAlignment="1">
      <alignment horizontal="left" vertical="center" indent="2"/>
    </xf>
    <xf numFmtId="0" fontId="14" fillId="0" borderId="11" xfId="0" quotePrefix="1" applyFont="1" applyBorder="1" applyAlignment="1">
      <alignment horizontal="left" vertical="center" indent="2"/>
    </xf>
    <xf numFmtId="0" fontId="14" fillId="0" borderId="12" xfId="0" quotePrefix="1" applyFont="1" applyBorder="1" applyAlignment="1">
      <alignment horizontal="left" vertical="center" indent="2"/>
    </xf>
    <xf numFmtId="0" fontId="1" fillId="0" borderId="13" xfId="0" applyFont="1" applyBorder="1" applyAlignment="1">
      <alignment horizontal="center"/>
    </xf>
    <xf numFmtId="2" fontId="5" fillId="0" borderId="6" xfId="0" applyNumberFormat="1" applyFont="1" applyBorder="1"/>
    <xf numFmtId="165" fontId="1" fillId="0" borderId="6" xfId="0" applyNumberFormat="1" applyFont="1" applyBorder="1"/>
    <xf numFmtId="0" fontId="5" fillId="0" borderId="0" xfId="0" applyFont="1" applyAlignment="1">
      <alignment horizontal="right" vertical="center"/>
    </xf>
    <xf numFmtId="2" fontId="5" fillId="0" borderId="0" xfId="0" applyNumberFormat="1" applyFont="1"/>
    <xf numFmtId="2" fontId="0" fillId="0" borderId="0" xfId="0" applyNumberFormat="1"/>
    <xf numFmtId="165" fontId="5" fillId="0" borderId="2" xfId="0" applyNumberFormat="1" applyFont="1" applyBorder="1" applyAlignment="1">
      <alignment horizontal="right"/>
    </xf>
    <xf numFmtId="164" fontId="5" fillId="0" borderId="2" xfId="0" applyNumberFormat="1" applyFont="1" applyBorder="1"/>
    <xf numFmtId="164" fontId="5" fillId="0" borderId="0" xfId="0" applyNumberFormat="1" applyFont="1" applyAlignment="1">
      <alignment vertical="center"/>
    </xf>
    <xf numFmtId="164" fontId="5" fillId="0" borderId="0" xfId="0" applyNumberFormat="1" applyFont="1" applyAlignment="1">
      <alignment horizontal="right" vertical="center"/>
    </xf>
    <xf numFmtId="165" fontId="5" fillId="0" borderId="0" xfId="0" applyNumberFormat="1" applyFont="1" applyAlignment="1">
      <alignment horizontal="right"/>
    </xf>
    <xf numFmtId="0" fontId="1" fillId="0" borderId="3" xfId="0" quotePrefix="1" applyFont="1" applyBorder="1" applyAlignment="1">
      <alignment horizontal="left" vertical="center" wrapText="1" indent="2"/>
    </xf>
    <xf numFmtId="0" fontId="3" fillId="0" borderId="10" xfId="0" applyFont="1" applyBorder="1" applyAlignment="1">
      <alignment horizontal="center" vertical="top"/>
    </xf>
    <xf numFmtId="0" fontId="1" fillId="0" borderId="11" xfId="0" applyFont="1" applyBorder="1" applyAlignment="1">
      <alignment horizontal="center" vertical="center"/>
    </xf>
    <xf numFmtId="0" fontId="11" fillId="0" borderId="3"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2" xfId="0" applyFont="1" applyBorder="1" applyAlignment="1">
      <alignment horizontal="left" vertical="center" indent="1"/>
    </xf>
    <xf numFmtId="0" fontId="11" fillId="0" borderId="4" xfId="0" applyFont="1" applyBorder="1" applyAlignment="1">
      <alignment horizontal="left" vertical="center" wrapText="1" indent="1"/>
    </xf>
    <xf numFmtId="0" fontId="11" fillId="0" borderId="3" xfId="0" applyFont="1" applyBorder="1" applyAlignment="1">
      <alignment horizontal="left" vertical="center" indent="1"/>
    </xf>
    <xf numFmtId="2" fontId="0" fillId="0" borderId="2" xfId="0" applyNumberFormat="1" applyBorder="1" applyAlignment="1">
      <alignment vertical="center"/>
    </xf>
    <xf numFmtId="165" fontId="0" fillId="0" borderId="2" xfId="0" applyNumberFormat="1" applyBorder="1" applyAlignment="1">
      <alignment vertical="center"/>
    </xf>
    <xf numFmtId="0" fontId="1" fillId="4" borderId="2" xfId="0" applyFont="1" applyFill="1" applyBorder="1" applyAlignment="1">
      <alignment horizontal="center" vertical="center"/>
    </xf>
    <xf numFmtId="0" fontId="1" fillId="4"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0" fillId="4" borderId="2" xfId="0" applyFill="1" applyBorder="1" applyAlignment="1">
      <alignment horizontal="center"/>
    </xf>
    <xf numFmtId="0" fontId="0" fillId="4" borderId="2" xfId="0" applyFill="1" applyBorder="1"/>
    <xf numFmtId="165" fontId="0" fillId="4" borderId="2" xfId="0" applyNumberFormat="1" applyFill="1" applyBorder="1"/>
    <xf numFmtId="164" fontId="0" fillId="4" borderId="2" xfId="0" applyNumberFormat="1" applyFill="1" applyBorder="1"/>
    <xf numFmtId="0" fontId="1" fillId="4" borderId="2" xfId="0" applyFont="1" applyFill="1" applyBorder="1" applyAlignment="1">
      <alignment horizontal="left" vertical="center"/>
    </xf>
    <xf numFmtId="0" fontId="1" fillId="4" borderId="6" xfId="0" applyFont="1" applyFill="1" applyBorder="1"/>
    <xf numFmtId="0" fontId="1" fillId="4" borderId="6" xfId="0" applyFont="1" applyFill="1" applyBorder="1" applyAlignment="1">
      <alignment horizontal="center"/>
    </xf>
    <xf numFmtId="0" fontId="11" fillId="4" borderId="3" xfId="0" applyFont="1" applyFill="1" applyBorder="1" applyAlignment="1">
      <alignment horizontal="left" vertical="center" wrapText="1" indent="1"/>
    </xf>
    <xf numFmtId="0" fontId="1" fillId="4" borderId="2" xfId="0" applyFont="1" applyFill="1" applyBorder="1" applyAlignment="1">
      <alignment horizontal="center"/>
    </xf>
    <xf numFmtId="2" fontId="0" fillId="4" borderId="2" xfId="0" applyNumberFormat="1" applyFill="1" applyBorder="1"/>
    <xf numFmtId="0" fontId="0" fillId="4" borderId="2" xfId="0" applyFill="1" applyBorder="1" applyAlignment="1">
      <alignment vertical="center"/>
    </xf>
    <xf numFmtId="0" fontId="0" fillId="4" borderId="2" xfId="0" applyFill="1" applyBorder="1" applyAlignment="1">
      <alignment horizontal="center" vertical="center"/>
    </xf>
    <xf numFmtId="0" fontId="5" fillId="4" borderId="3" xfId="0" applyFont="1" applyFill="1" applyBorder="1" applyAlignment="1">
      <alignment horizontal="right" vertical="center"/>
    </xf>
    <xf numFmtId="2" fontId="5" fillId="4" borderId="2" xfId="0" applyNumberFormat="1" applyFont="1" applyFill="1" applyBorder="1"/>
    <xf numFmtId="0" fontId="1" fillId="4" borderId="11" xfId="0" applyFont="1" applyFill="1" applyBorder="1" applyAlignment="1">
      <alignment vertical="top"/>
    </xf>
    <xf numFmtId="0" fontId="0" fillId="4" borderId="3" xfId="0" applyFill="1" applyBorder="1" applyAlignment="1">
      <alignment horizontal="center" vertical="center"/>
    </xf>
    <xf numFmtId="0" fontId="1" fillId="4" borderId="3" xfId="0" quotePrefix="1" applyFont="1" applyFill="1" applyBorder="1" applyAlignment="1">
      <alignment horizontal="left" vertical="center" wrapText="1"/>
    </xf>
    <xf numFmtId="164" fontId="5" fillId="3" borderId="0" xfId="0" applyNumberFormat="1" applyFont="1" applyFill="1"/>
    <xf numFmtId="0" fontId="0" fillId="0" borderId="0" xfId="0" applyAlignment="1">
      <alignment horizontal="center" vertical="center" wrapText="1"/>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9" fillId="0" borderId="2" xfId="0" applyFont="1" applyBorder="1" applyAlignment="1">
      <alignment horizontal="center" vertical="center"/>
    </xf>
    <xf numFmtId="0" fontId="1" fillId="0" borderId="7" xfId="0" applyFont="1" applyBorder="1" applyAlignment="1">
      <alignment horizontal="center" vertical="top"/>
    </xf>
    <xf numFmtId="0" fontId="1" fillId="0" borderId="6" xfId="0" applyFont="1" applyBorder="1" applyAlignment="1">
      <alignment horizontal="center" vertical="top"/>
    </xf>
    <xf numFmtId="0" fontId="1" fillId="4" borderId="5" xfId="0" applyFont="1" applyFill="1" applyBorder="1" applyAlignment="1">
      <alignment horizontal="center" vertical="top"/>
    </xf>
    <xf numFmtId="0" fontId="1" fillId="4" borderId="7" xfId="0" applyFont="1" applyFill="1" applyBorder="1" applyAlignment="1">
      <alignment horizontal="center" vertical="top"/>
    </xf>
    <xf numFmtId="0" fontId="1" fillId="4" borderId="6" xfId="0" applyFont="1" applyFill="1" applyBorder="1" applyAlignment="1">
      <alignment horizontal="center" vertical="top"/>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wrapText="1"/>
    </xf>
    <xf numFmtId="0" fontId="12" fillId="0" borderId="9" xfId="0" applyFont="1" applyBorder="1" applyAlignment="1">
      <alignment horizontal="justify" vertical="center" wrapText="1"/>
    </xf>
    <xf numFmtId="0" fontId="12" fillId="0" borderId="3" xfId="0" applyFont="1" applyBorder="1" applyAlignment="1">
      <alignment horizontal="justify" vertical="center"/>
    </xf>
    <xf numFmtId="0" fontId="12" fillId="0" borderId="4" xfId="0" applyFont="1" applyBorder="1" applyAlignment="1">
      <alignment horizontal="justify"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9" fillId="0" borderId="6" xfId="0" applyFont="1" applyBorder="1" applyAlignment="1">
      <alignment horizontal="center" vertical="center"/>
    </xf>
    <xf numFmtId="0" fontId="5" fillId="0" borderId="4" xfId="0" applyFont="1" applyBorder="1" applyAlignment="1">
      <alignment horizontal="center" vertical="center"/>
    </xf>
    <xf numFmtId="164" fontId="5" fillId="0" borderId="2" xfId="0" applyNumberFormat="1" applyFont="1" applyBorder="1" applyAlignment="1">
      <alignment horizontal="center" vertical="center"/>
    </xf>
    <xf numFmtId="165" fontId="9"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cellXfs>
  <cellStyles count="246">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Normale" xfId="0" builtinId="0"/>
    <cellStyle name="Normale 2" xfId="245" xr:uid="{00000000-0005-0000-0000-0000F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G217"/>
  <sheetViews>
    <sheetView tabSelected="1" topLeftCell="A195" zoomScaleNormal="100" workbookViewId="0">
      <selection activeCell="M214" sqref="M214"/>
    </sheetView>
  </sheetViews>
  <sheetFormatPr defaultColWidth="8.85546875" defaultRowHeight="12.75" outlineLevelCol="2" x14ac:dyDescent="0.2"/>
  <cols>
    <col min="1" max="1" width="8.7109375" style="37" customWidth="1"/>
    <col min="2" max="2" width="7.42578125" style="8" hidden="1" customWidth="1" outlineLevel="1"/>
    <col min="3" max="3" width="16.42578125" style="1" hidden="1" customWidth="1" outlineLevel="2"/>
    <col min="4" max="4" width="65" customWidth="1" collapsed="1"/>
    <col min="5" max="5" width="7.42578125" style="1" bestFit="1" customWidth="1"/>
    <col min="6" max="6" width="9.28515625" style="1" customWidth="1"/>
    <col min="7" max="10" width="8.85546875" customWidth="1"/>
    <col min="11" max="11" width="9.42578125" bestFit="1" customWidth="1"/>
    <col min="12" max="12" width="14.28515625" style="23" customWidth="1"/>
    <col min="13" max="13" width="18.140625" style="20" customWidth="1"/>
    <col min="14" max="14" width="3" customWidth="1"/>
    <col min="15" max="15" width="16.7109375" hidden="1" customWidth="1"/>
    <col min="16" max="16" width="8.85546875" hidden="1" customWidth="1"/>
    <col min="17" max="17" width="10.42578125" hidden="1" customWidth="1"/>
    <col min="18" max="18" width="8.85546875" hidden="1" customWidth="1"/>
    <col min="19" max="19" width="12" hidden="1" customWidth="1"/>
    <col min="20" max="20" width="11.5703125" hidden="1" customWidth="1"/>
    <col min="21" max="32" width="0" hidden="1" customWidth="1"/>
    <col min="33" max="33" width="37.28515625" customWidth="1"/>
  </cols>
  <sheetData>
    <row r="1" spans="1:13" s="2" customFormat="1" ht="71.25" customHeight="1" x14ac:dyDescent="0.25">
      <c r="A1" s="155" t="s">
        <v>192</v>
      </c>
      <c r="B1" s="156"/>
      <c r="C1" s="156"/>
      <c r="D1" s="156"/>
      <c r="E1" s="156"/>
      <c r="F1" s="156"/>
      <c r="G1" s="156"/>
      <c r="H1" s="156"/>
      <c r="I1" s="156"/>
      <c r="J1" s="156"/>
      <c r="K1" s="156"/>
      <c r="L1" s="156"/>
      <c r="M1" s="157"/>
    </row>
    <row r="2" spans="1:13" s="2" customFormat="1" ht="8.1" customHeight="1" x14ac:dyDescent="0.25">
      <c r="A2" s="86"/>
      <c r="B2" s="28"/>
      <c r="C2" s="29"/>
      <c r="D2" s="28"/>
      <c r="E2" s="28"/>
      <c r="F2" s="28"/>
      <c r="G2" s="28"/>
      <c r="H2" s="28"/>
      <c r="I2" s="28"/>
      <c r="J2" s="28"/>
      <c r="K2" s="28"/>
      <c r="L2" s="28"/>
      <c r="M2" s="87"/>
    </row>
    <row r="3" spans="1:13" s="2" customFormat="1" ht="32.25" customHeight="1" x14ac:dyDescent="0.25">
      <c r="A3" s="158" t="s">
        <v>48</v>
      </c>
      <c r="B3" s="159"/>
      <c r="C3" s="159"/>
      <c r="D3" s="159"/>
      <c r="E3" s="159"/>
      <c r="F3" s="159"/>
      <c r="G3" s="159"/>
      <c r="H3" s="159"/>
      <c r="I3" s="159"/>
      <c r="J3" s="159"/>
      <c r="K3" s="159"/>
      <c r="L3" s="159"/>
      <c r="M3" s="160"/>
    </row>
    <row r="4" spans="1:13" s="2" customFormat="1" ht="8.1" customHeight="1" x14ac:dyDescent="0.25">
      <c r="A4" s="86"/>
      <c r="B4" s="28"/>
      <c r="C4" s="29"/>
      <c r="D4" s="28"/>
      <c r="E4" s="28"/>
      <c r="F4" s="28"/>
      <c r="G4" s="28"/>
      <c r="H4" s="28"/>
      <c r="I4" s="28"/>
      <c r="J4" s="28"/>
      <c r="K4" s="28"/>
      <c r="L4" s="28"/>
      <c r="M4" s="87"/>
    </row>
    <row r="5" spans="1:13" s="2" customFormat="1" ht="35.1" customHeight="1" x14ac:dyDescent="0.25">
      <c r="A5" s="161" t="s">
        <v>74</v>
      </c>
      <c r="B5" s="159"/>
      <c r="C5" s="159"/>
      <c r="D5" s="159"/>
      <c r="E5" s="159"/>
      <c r="F5" s="159"/>
      <c r="G5" s="159"/>
      <c r="H5" s="159"/>
      <c r="I5" s="159"/>
      <c r="J5" s="159"/>
      <c r="K5" s="159"/>
      <c r="L5" s="159"/>
      <c r="M5" s="160"/>
    </row>
    <row r="6" spans="1:13" s="2" customFormat="1" ht="8.1" customHeight="1" x14ac:dyDescent="0.25">
      <c r="A6" s="86"/>
      <c r="B6" s="28"/>
      <c r="C6" s="29"/>
      <c r="D6" s="28"/>
      <c r="E6" s="28"/>
      <c r="F6" s="28"/>
      <c r="G6" s="28"/>
      <c r="H6" s="28"/>
      <c r="I6" s="28"/>
      <c r="J6" s="28"/>
      <c r="K6" s="28"/>
      <c r="L6" s="28"/>
      <c r="M6" s="87"/>
    </row>
    <row r="7" spans="1:13" s="2" customFormat="1" ht="24.75" customHeight="1" x14ac:dyDescent="0.25">
      <c r="A7" s="162" t="s">
        <v>44</v>
      </c>
      <c r="B7" s="163"/>
      <c r="C7" s="163"/>
      <c r="D7" s="163"/>
      <c r="E7" s="163"/>
      <c r="F7" s="163"/>
      <c r="G7" s="163"/>
      <c r="H7" s="163"/>
      <c r="I7" s="163"/>
      <c r="J7" s="163"/>
      <c r="K7" s="163"/>
      <c r="L7" s="163"/>
      <c r="M7" s="164"/>
    </row>
    <row r="8" spans="1:13" s="2" customFormat="1" ht="8.1" customHeight="1" x14ac:dyDescent="0.25">
      <c r="A8" s="86"/>
      <c r="B8" s="28"/>
      <c r="C8" s="29"/>
      <c r="D8" s="28"/>
      <c r="E8" s="28"/>
      <c r="F8" s="28"/>
      <c r="G8" s="28"/>
      <c r="H8" s="28"/>
      <c r="I8" s="28"/>
      <c r="J8" s="28"/>
      <c r="K8" s="28"/>
      <c r="L8" s="28"/>
      <c r="M8" s="87"/>
    </row>
    <row r="9" spans="1:13" s="2" customFormat="1" ht="48.6" customHeight="1" x14ac:dyDescent="0.25">
      <c r="A9" s="162" t="s">
        <v>164</v>
      </c>
      <c r="B9" s="163"/>
      <c r="C9" s="163"/>
      <c r="D9" s="163"/>
      <c r="E9" s="163"/>
      <c r="F9" s="163"/>
      <c r="G9" s="163"/>
      <c r="H9" s="163"/>
      <c r="I9" s="163"/>
      <c r="J9" s="163"/>
      <c r="K9" s="163"/>
      <c r="L9" s="163"/>
      <c r="M9" s="164"/>
    </row>
    <row r="10" spans="1:13" s="2" customFormat="1" ht="8.1" customHeight="1" x14ac:dyDescent="0.25">
      <c r="A10" s="86"/>
      <c r="B10" s="28"/>
      <c r="C10" s="29"/>
      <c r="D10" s="28"/>
      <c r="E10" s="28"/>
      <c r="F10" s="28"/>
      <c r="G10" s="28"/>
      <c r="H10" s="28"/>
      <c r="I10" s="28"/>
      <c r="J10" s="28"/>
      <c r="K10" s="28"/>
      <c r="L10" s="28"/>
      <c r="M10" s="87"/>
    </row>
    <row r="11" spans="1:13" s="2" customFormat="1" ht="18" x14ac:dyDescent="0.25">
      <c r="A11" s="162" t="s">
        <v>46</v>
      </c>
      <c r="B11" s="163"/>
      <c r="C11" s="163"/>
      <c r="D11" s="163"/>
      <c r="E11" s="163"/>
      <c r="F11" s="163"/>
      <c r="G11" s="163"/>
      <c r="H11" s="163"/>
      <c r="I11" s="163"/>
      <c r="J11" s="163"/>
      <c r="K11" s="163"/>
      <c r="L11" s="163"/>
      <c r="M11" s="164"/>
    </row>
    <row r="12" spans="1:13" s="2" customFormat="1" ht="8.1" customHeight="1" x14ac:dyDescent="0.25">
      <c r="A12" s="86"/>
      <c r="B12" s="28"/>
      <c r="C12" s="29"/>
      <c r="D12" s="28"/>
      <c r="E12" s="28"/>
      <c r="F12" s="28"/>
      <c r="G12" s="28"/>
      <c r="H12" s="28"/>
      <c r="I12" s="28"/>
      <c r="J12" s="28"/>
      <c r="K12" s="28"/>
      <c r="L12" s="28"/>
      <c r="M12" s="87"/>
    </row>
    <row r="13" spans="1:13" x14ac:dyDescent="0.2">
      <c r="A13" s="165" t="s">
        <v>0</v>
      </c>
      <c r="B13" s="149" t="s">
        <v>8</v>
      </c>
      <c r="C13" s="166" t="s">
        <v>18</v>
      </c>
      <c r="D13" s="168" t="s">
        <v>1</v>
      </c>
      <c r="E13" s="147" t="s">
        <v>2</v>
      </c>
      <c r="F13" s="148" t="s">
        <v>23</v>
      </c>
      <c r="G13" s="147" t="s">
        <v>3</v>
      </c>
      <c r="H13" s="147" t="s">
        <v>4</v>
      </c>
      <c r="I13" s="147" t="s">
        <v>21</v>
      </c>
      <c r="J13" s="148" t="s">
        <v>22</v>
      </c>
      <c r="K13" s="149" t="s">
        <v>9</v>
      </c>
      <c r="L13" s="170" t="s">
        <v>10</v>
      </c>
      <c r="M13" s="169" t="s">
        <v>19</v>
      </c>
    </row>
    <row r="14" spans="1:13" x14ac:dyDescent="0.2">
      <c r="A14" s="165"/>
      <c r="B14" s="147"/>
      <c r="C14" s="167"/>
      <c r="D14" s="168"/>
      <c r="E14" s="147"/>
      <c r="F14" s="147"/>
      <c r="G14" s="147"/>
      <c r="H14" s="147"/>
      <c r="I14" s="147"/>
      <c r="J14" s="148"/>
      <c r="K14" s="147"/>
      <c r="L14" s="171"/>
      <c r="M14" s="169"/>
    </row>
    <row r="15" spans="1:13" s="2" customFormat="1" ht="8.1" customHeight="1" x14ac:dyDescent="0.25">
      <c r="A15" s="86"/>
      <c r="B15" s="28"/>
      <c r="C15" s="29"/>
      <c r="D15" s="28"/>
      <c r="E15" s="28"/>
      <c r="F15" s="28"/>
      <c r="G15" s="28"/>
      <c r="H15" s="28"/>
      <c r="I15" s="28"/>
      <c r="J15" s="28"/>
      <c r="K15" s="28"/>
      <c r="L15" s="28"/>
      <c r="M15" s="87"/>
    </row>
    <row r="16" spans="1:13" s="2" customFormat="1" ht="18" x14ac:dyDescent="0.25">
      <c r="A16" s="45" t="s">
        <v>155</v>
      </c>
      <c r="B16" s="47"/>
      <c r="C16" s="47"/>
      <c r="D16" s="47"/>
      <c r="E16" s="47"/>
      <c r="F16" s="47"/>
      <c r="G16" s="47"/>
      <c r="H16" s="47"/>
      <c r="I16" s="47"/>
      <c r="J16" s="47"/>
      <c r="K16" s="47"/>
      <c r="L16" s="47"/>
      <c r="M16" s="48"/>
    </row>
    <row r="17" spans="1:20" s="2" customFormat="1" ht="13.15" customHeight="1" x14ac:dyDescent="0.25">
      <c r="A17" s="138" t="s">
        <v>25</v>
      </c>
      <c r="B17" s="19" t="e">
        <f>#REF!</f>
        <v>#REF!</v>
      </c>
      <c r="C17" s="42" t="s">
        <v>67</v>
      </c>
      <c r="D17" s="18" t="s">
        <v>165</v>
      </c>
      <c r="E17" s="14"/>
      <c r="F17" s="14"/>
      <c r="G17" s="4"/>
      <c r="H17" s="4"/>
      <c r="I17" s="4"/>
      <c r="J17" s="4"/>
      <c r="K17" s="4"/>
      <c r="L17" s="21"/>
      <c r="M17" s="38"/>
    </row>
    <row r="18" spans="1:20" s="2" customFormat="1" ht="13.15" customHeight="1" x14ac:dyDescent="0.25">
      <c r="A18" s="139"/>
      <c r="B18" s="19"/>
      <c r="C18" s="42"/>
      <c r="D18" s="18" t="s">
        <v>14</v>
      </c>
      <c r="E18" s="14"/>
      <c r="F18" s="14"/>
      <c r="G18" s="4"/>
      <c r="H18" s="4"/>
      <c r="I18" s="4"/>
      <c r="J18" s="4"/>
      <c r="K18" s="4"/>
      <c r="L18" s="21"/>
      <c r="M18" s="38"/>
    </row>
    <row r="19" spans="1:20" s="2" customFormat="1" ht="13.15" customHeight="1" x14ac:dyDescent="0.25">
      <c r="A19" s="139"/>
      <c r="B19" s="19"/>
      <c r="C19" s="42"/>
      <c r="D19" s="35" t="s">
        <v>91</v>
      </c>
      <c r="E19" s="14"/>
      <c r="F19" s="14">
        <v>3</v>
      </c>
      <c r="G19" s="3"/>
      <c r="H19" s="3"/>
      <c r="I19" s="3">
        <f>8*10</f>
        <v>80</v>
      </c>
      <c r="J19" s="3"/>
      <c r="K19" s="3">
        <v>32</v>
      </c>
      <c r="L19" s="21"/>
      <c r="M19" s="38"/>
    </row>
    <row r="20" spans="1:20" s="2" customFormat="1" ht="13.15" customHeight="1" x14ac:dyDescent="0.25">
      <c r="A20" s="140"/>
      <c r="B20" s="31"/>
      <c r="C20" s="32"/>
      <c r="D20" s="7" t="s">
        <v>5</v>
      </c>
      <c r="E20" s="16" t="s">
        <v>13</v>
      </c>
      <c r="F20" s="14"/>
      <c r="G20" s="4"/>
      <c r="H20" s="4"/>
      <c r="I20" s="4"/>
      <c r="J20" s="4"/>
      <c r="K20" s="11">
        <f>SUM(K19)</f>
        <v>32</v>
      </c>
      <c r="L20" s="21"/>
      <c r="M20" s="38"/>
      <c r="O20" s="62">
        <f>+M20</f>
        <v>0</v>
      </c>
    </row>
    <row r="21" spans="1:20" s="2" customFormat="1" ht="8.1" customHeight="1" x14ac:dyDescent="0.25">
      <c r="A21" s="107"/>
      <c r="B21" s="28"/>
      <c r="C21" s="29"/>
      <c r="D21" s="28"/>
      <c r="E21" s="28"/>
      <c r="F21" s="28"/>
      <c r="G21" s="28"/>
      <c r="H21" s="28"/>
      <c r="I21" s="28"/>
      <c r="J21" s="28"/>
      <c r="K21" s="28"/>
      <c r="L21" s="28"/>
      <c r="M21" s="87"/>
    </row>
    <row r="22" spans="1:20" ht="90" customHeight="1" x14ac:dyDescent="0.2">
      <c r="A22" s="138" t="s">
        <v>6</v>
      </c>
      <c r="B22" s="19" t="e">
        <f>#REF!</f>
        <v>#REF!</v>
      </c>
      <c r="C22" s="42" t="s">
        <v>67</v>
      </c>
      <c r="D22" s="18" t="s">
        <v>60</v>
      </c>
      <c r="E22" s="14"/>
      <c r="F22" s="14"/>
      <c r="G22" s="4"/>
      <c r="H22" s="4"/>
      <c r="I22" s="4"/>
      <c r="J22" s="4"/>
      <c r="K22" s="4"/>
      <c r="L22" s="21"/>
      <c r="M22" s="38"/>
      <c r="O22" s="58"/>
    </row>
    <row r="23" spans="1:20" x14ac:dyDescent="0.2">
      <c r="A23" s="139"/>
      <c r="B23" s="13"/>
      <c r="C23" s="15"/>
      <c r="D23" s="110" t="s">
        <v>75</v>
      </c>
      <c r="E23" s="14"/>
      <c r="F23" s="14"/>
      <c r="G23" s="3">
        <f>6+6+10-8</f>
        <v>14</v>
      </c>
      <c r="H23" s="3"/>
      <c r="I23" s="26"/>
      <c r="J23" s="3"/>
      <c r="K23" s="3">
        <f>PRODUCT(F23:J23)</f>
        <v>14</v>
      </c>
      <c r="L23" s="21"/>
      <c r="M23" s="38"/>
      <c r="O23" s="58"/>
    </row>
    <row r="24" spans="1:20" x14ac:dyDescent="0.2">
      <c r="A24" s="139"/>
      <c r="B24" s="13"/>
      <c r="C24" s="15"/>
      <c r="D24" s="109" t="s">
        <v>98</v>
      </c>
      <c r="E24" s="14"/>
      <c r="F24" s="14"/>
      <c r="G24" s="3"/>
      <c r="H24" s="3"/>
      <c r="I24" s="26"/>
      <c r="J24" s="3"/>
      <c r="K24" s="3">
        <v>9</v>
      </c>
      <c r="L24" s="21"/>
      <c r="M24" s="38"/>
      <c r="O24" s="58"/>
      <c r="R24">
        <f>2.5*3.14</f>
        <v>7.8500000000000005</v>
      </c>
      <c r="S24" s="24">
        <f>1.25*1.25*3.14</f>
        <v>4.90625</v>
      </c>
      <c r="T24">
        <v>0.2</v>
      </c>
    </row>
    <row r="25" spans="1:20" x14ac:dyDescent="0.2">
      <c r="A25" s="140"/>
      <c r="B25" s="31"/>
      <c r="C25" s="32"/>
      <c r="D25" s="7" t="s">
        <v>5</v>
      </c>
      <c r="E25" s="16" t="s">
        <v>12</v>
      </c>
      <c r="F25" s="14"/>
      <c r="G25" s="4"/>
      <c r="H25" s="4"/>
      <c r="I25" s="4"/>
      <c r="J25" s="4"/>
      <c r="K25" s="11">
        <f>SUM(K23:K24)*10</f>
        <v>230</v>
      </c>
      <c r="L25" s="21"/>
      <c r="M25" s="38"/>
      <c r="O25" s="62">
        <f>+M25</f>
        <v>0</v>
      </c>
      <c r="T25">
        <f>+S24*T24</f>
        <v>0.98125000000000007</v>
      </c>
    </row>
    <row r="26" spans="1:20" ht="7.5" customHeight="1" x14ac:dyDescent="0.2">
      <c r="A26" s="39"/>
      <c r="B26" s="30"/>
      <c r="C26" s="17"/>
      <c r="D26" s="6"/>
      <c r="E26" s="16"/>
      <c r="F26" s="14"/>
      <c r="G26" s="4"/>
      <c r="H26" s="4"/>
      <c r="I26" s="4"/>
      <c r="J26" s="4"/>
      <c r="K26" s="4"/>
      <c r="L26" s="21"/>
      <c r="M26" s="38"/>
      <c r="O26" s="58"/>
    </row>
    <row r="27" spans="1:20" ht="106.9" customHeight="1" x14ac:dyDescent="0.2">
      <c r="A27" s="138" t="s">
        <v>7</v>
      </c>
      <c r="B27" s="19" t="e">
        <f>#REF!</f>
        <v>#REF!</v>
      </c>
      <c r="C27" s="42" t="s">
        <v>67</v>
      </c>
      <c r="D27" s="53" t="s">
        <v>76</v>
      </c>
      <c r="E27" s="14"/>
      <c r="F27" s="14"/>
      <c r="G27" s="4"/>
      <c r="H27" s="4"/>
      <c r="I27" s="4"/>
      <c r="J27" s="4"/>
      <c r="K27" s="4"/>
      <c r="L27" s="21"/>
      <c r="M27" s="38"/>
      <c r="O27" s="58"/>
    </row>
    <row r="28" spans="1:20" ht="25.5" x14ac:dyDescent="0.2">
      <c r="A28" s="139"/>
      <c r="B28" s="19" t="e">
        <f>#REF!</f>
        <v>#REF!</v>
      </c>
      <c r="C28" s="19" t="e">
        <f>#REF!</f>
        <v>#REF!</v>
      </c>
      <c r="D28" s="18" t="s">
        <v>77</v>
      </c>
      <c r="E28" s="14"/>
      <c r="F28" s="14"/>
      <c r="G28" s="4"/>
      <c r="H28" s="4"/>
      <c r="I28" s="4"/>
      <c r="J28" s="4"/>
      <c r="K28" s="4"/>
      <c r="L28" s="21"/>
      <c r="M28" s="38"/>
      <c r="O28" s="58"/>
    </row>
    <row r="29" spans="1:20" x14ac:dyDescent="0.2">
      <c r="A29" s="139"/>
      <c r="B29" s="13"/>
      <c r="C29" s="15"/>
      <c r="D29" s="110" t="s">
        <v>182</v>
      </c>
      <c r="E29" s="14"/>
      <c r="F29" s="14"/>
      <c r="G29" s="3">
        <v>6</v>
      </c>
      <c r="H29" s="3">
        <v>10</v>
      </c>
      <c r="I29" s="26"/>
      <c r="J29" s="3">
        <v>0.4</v>
      </c>
      <c r="K29" s="3">
        <f>+G29*H29*J29</f>
        <v>24</v>
      </c>
      <c r="L29" s="21"/>
      <c r="M29" s="38"/>
      <c r="O29" s="58"/>
    </row>
    <row r="30" spans="1:20" x14ac:dyDescent="0.2">
      <c r="A30" s="139"/>
      <c r="B30" s="30"/>
      <c r="C30" s="15"/>
      <c r="D30" s="109" t="s">
        <v>99</v>
      </c>
      <c r="E30" s="14"/>
      <c r="F30" s="14"/>
      <c r="G30" s="3">
        <v>3</v>
      </c>
      <c r="H30" s="3">
        <v>5</v>
      </c>
      <c r="I30" s="3"/>
      <c r="J30" s="3">
        <v>0.4</v>
      </c>
      <c r="K30" s="3">
        <f>+G30*H30*J30</f>
        <v>6</v>
      </c>
      <c r="L30" s="21"/>
      <c r="M30" s="38"/>
      <c r="O30" s="58"/>
    </row>
    <row r="31" spans="1:20" x14ac:dyDescent="0.2">
      <c r="A31" s="140"/>
      <c r="B31" s="31"/>
      <c r="C31" s="32"/>
      <c r="D31" s="7" t="s">
        <v>5</v>
      </c>
      <c r="E31" s="16" t="s">
        <v>68</v>
      </c>
      <c r="F31" s="14"/>
      <c r="G31" s="4"/>
      <c r="H31" s="4"/>
      <c r="I31" s="4"/>
      <c r="J31" s="4"/>
      <c r="K31" s="11">
        <f>SUM(K29:K30)</f>
        <v>30</v>
      </c>
      <c r="L31" s="21"/>
      <c r="M31" s="38"/>
      <c r="O31" s="62">
        <f>+M31</f>
        <v>0</v>
      </c>
      <c r="P31">
        <f>6*5*0.4</f>
        <v>12</v>
      </c>
    </row>
    <row r="32" spans="1:20" ht="7.5" customHeight="1" x14ac:dyDescent="0.2">
      <c r="A32" s="39"/>
      <c r="B32" s="30"/>
      <c r="C32" s="17"/>
      <c r="D32" s="6"/>
      <c r="E32" s="16"/>
      <c r="F32" s="14"/>
      <c r="G32" s="4"/>
      <c r="H32" s="4"/>
      <c r="I32" s="4"/>
      <c r="J32" s="4"/>
      <c r="K32" s="4"/>
      <c r="L32" s="21"/>
      <c r="M32" s="38"/>
      <c r="O32" s="58"/>
    </row>
    <row r="33" spans="1:16" ht="76.5" x14ac:dyDescent="0.2">
      <c r="A33" s="139" t="s">
        <v>190</v>
      </c>
      <c r="B33" s="19" t="e">
        <f>#REF!</f>
        <v>#REF!</v>
      </c>
      <c r="C33" s="19" t="e">
        <f>#REF!</f>
        <v>#REF!</v>
      </c>
      <c r="D33" s="18" t="s">
        <v>78</v>
      </c>
      <c r="E33" s="14"/>
      <c r="F33" s="14"/>
      <c r="G33" s="4"/>
      <c r="H33" s="4"/>
      <c r="I33" s="4"/>
      <c r="J33" s="4"/>
      <c r="K33" s="4"/>
      <c r="L33" s="21"/>
      <c r="M33" s="38"/>
      <c r="O33" s="58"/>
    </row>
    <row r="34" spans="1:16" x14ac:dyDescent="0.2">
      <c r="A34" s="139"/>
      <c r="B34" s="19" t="e">
        <f>#REF!</f>
        <v>#REF!</v>
      </c>
      <c r="C34" s="19" t="e">
        <f>#REF!</f>
        <v>#REF!</v>
      </c>
      <c r="D34" s="55" t="s">
        <v>57</v>
      </c>
      <c r="E34" s="14"/>
      <c r="F34" s="14"/>
      <c r="G34" s="4"/>
      <c r="H34" s="4"/>
      <c r="I34" s="4"/>
      <c r="J34" s="4"/>
      <c r="K34" s="4"/>
      <c r="L34" s="21"/>
      <c r="M34" s="38"/>
      <c r="O34" s="58"/>
    </row>
    <row r="35" spans="1:16" x14ac:dyDescent="0.2">
      <c r="A35" s="139"/>
      <c r="B35" s="10"/>
      <c r="C35" s="57"/>
      <c r="D35" s="110" t="s">
        <v>79</v>
      </c>
      <c r="E35" s="14"/>
      <c r="F35" s="14"/>
      <c r="G35" s="3">
        <v>6</v>
      </c>
      <c r="H35" s="3">
        <v>10</v>
      </c>
      <c r="I35" s="26"/>
      <c r="J35" s="3">
        <v>0.4</v>
      </c>
      <c r="K35" s="3">
        <f>+G35*H35*J35/2</f>
        <v>12</v>
      </c>
      <c r="L35" s="21"/>
      <c r="M35" s="38"/>
      <c r="O35" s="58"/>
    </row>
    <row r="36" spans="1:16" x14ac:dyDescent="0.2">
      <c r="A36" s="139"/>
      <c r="B36" s="10"/>
      <c r="C36" s="57"/>
      <c r="D36" s="109" t="s">
        <v>99</v>
      </c>
      <c r="E36" s="14"/>
      <c r="F36" s="14"/>
      <c r="G36" s="3">
        <v>3</v>
      </c>
      <c r="H36" s="3">
        <v>5</v>
      </c>
      <c r="I36" s="3"/>
      <c r="J36" s="3">
        <v>0.4</v>
      </c>
      <c r="K36" s="3">
        <f>+G36*H36*J36/2</f>
        <v>3</v>
      </c>
      <c r="L36" s="21"/>
      <c r="M36" s="38"/>
      <c r="O36" s="58"/>
    </row>
    <row r="37" spans="1:16" x14ac:dyDescent="0.2">
      <c r="A37" s="140"/>
      <c r="B37" s="31"/>
      <c r="C37" s="32"/>
      <c r="D37" s="7" t="s">
        <v>5</v>
      </c>
      <c r="E37" s="16" t="s">
        <v>58</v>
      </c>
      <c r="F37" s="14"/>
      <c r="G37" s="4"/>
      <c r="H37" s="4"/>
      <c r="I37" s="4"/>
      <c r="J37" s="4"/>
      <c r="K37" s="11">
        <f>SUM(K35:K36)</f>
        <v>15</v>
      </c>
      <c r="L37" s="21"/>
      <c r="M37" s="38"/>
      <c r="O37" s="62">
        <f>+M37</f>
        <v>0</v>
      </c>
      <c r="P37">
        <v>24</v>
      </c>
    </row>
    <row r="38" spans="1:16" ht="7.5" customHeight="1" x14ac:dyDescent="0.2">
      <c r="A38" s="39"/>
      <c r="B38" s="30"/>
      <c r="C38" s="17"/>
      <c r="D38" s="6"/>
      <c r="E38" s="16"/>
      <c r="F38" s="14"/>
      <c r="G38" s="4"/>
      <c r="H38" s="4"/>
      <c r="I38" s="4"/>
      <c r="J38" s="4"/>
      <c r="K38" s="4"/>
      <c r="L38" s="21"/>
      <c r="M38" s="38"/>
      <c r="O38" s="58"/>
    </row>
    <row r="39" spans="1:16" ht="93" customHeight="1" x14ac:dyDescent="0.2">
      <c r="A39" s="138" t="s">
        <v>26</v>
      </c>
      <c r="B39" s="19" t="e">
        <f>#REF!</f>
        <v>#REF!</v>
      </c>
      <c r="C39" s="42" t="s">
        <v>67</v>
      </c>
      <c r="D39" s="18" t="s">
        <v>59</v>
      </c>
      <c r="E39" s="14"/>
      <c r="F39" s="14"/>
      <c r="G39" s="4"/>
      <c r="H39" s="4"/>
      <c r="I39" s="4"/>
      <c r="J39" s="4"/>
      <c r="K39" s="4"/>
      <c r="L39" s="21"/>
      <c r="M39" s="38"/>
      <c r="O39" s="58"/>
    </row>
    <row r="40" spans="1:16" x14ac:dyDescent="0.2">
      <c r="A40" s="139"/>
      <c r="B40" s="19" t="e">
        <f>#REF!</f>
        <v>#REF!</v>
      </c>
      <c r="C40" s="19" t="e">
        <f>#REF!</f>
        <v>#REF!</v>
      </c>
      <c r="D40" s="111" t="s">
        <v>93</v>
      </c>
      <c r="E40" s="14"/>
      <c r="F40" s="14"/>
      <c r="G40" s="4"/>
      <c r="H40" s="4"/>
      <c r="I40" s="4"/>
      <c r="J40" s="4"/>
      <c r="K40" s="3">
        <f>+K37</f>
        <v>15</v>
      </c>
      <c r="L40" s="21"/>
      <c r="M40" s="38"/>
      <c r="O40" s="58"/>
    </row>
    <row r="41" spans="1:16" x14ac:dyDescent="0.2">
      <c r="A41" s="140"/>
      <c r="B41" s="31"/>
      <c r="C41" s="32"/>
      <c r="D41" s="7" t="s">
        <v>5</v>
      </c>
      <c r="E41" s="16" t="s">
        <v>58</v>
      </c>
      <c r="F41" s="14"/>
      <c r="G41" s="4"/>
      <c r="H41" s="4"/>
      <c r="I41" s="4"/>
      <c r="J41" s="4"/>
      <c r="K41" s="11">
        <f>+K40</f>
        <v>15</v>
      </c>
      <c r="L41" s="21"/>
      <c r="M41" s="38"/>
      <c r="O41" s="62">
        <f>+M41</f>
        <v>0</v>
      </c>
    </row>
    <row r="42" spans="1:16" ht="7.5" customHeight="1" x14ac:dyDescent="0.2">
      <c r="A42" s="39"/>
      <c r="B42" s="30"/>
      <c r="C42" s="17"/>
      <c r="D42" s="6"/>
      <c r="E42" s="16"/>
      <c r="F42" s="14"/>
      <c r="G42" s="4"/>
      <c r="H42" s="4"/>
      <c r="I42" s="4"/>
      <c r="J42" s="4"/>
      <c r="K42" s="4"/>
      <c r="L42" s="21"/>
      <c r="M42" s="38"/>
      <c r="O42" s="58"/>
    </row>
    <row r="43" spans="1:16" ht="51" x14ac:dyDescent="0.2">
      <c r="A43" s="138" t="s">
        <v>27</v>
      </c>
      <c r="B43" s="42" t="e">
        <f>#REF!</f>
        <v>#REF!</v>
      </c>
      <c r="C43" s="42" t="e">
        <f>#REF!</f>
        <v>#REF!</v>
      </c>
      <c r="D43" s="18" t="s">
        <v>80</v>
      </c>
      <c r="E43" s="14"/>
      <c r="F43" s="14"/>
      <c r="G43" s="4"/>
      <c r="H43" s="4"/>
      <c r="I43" s="4"/>
      <c r="J43" s="4"/>
      <c r="K43" s="4"/>
      <c r="L43" s="21"/>
      <c r="M43" s="38"/>
      <c r="O43" s="58"/>
    </row>
    <row r="44" spans="1:16" x14ac:dyDescent="0.2">
      <c r="A44" s="139"/>
      <c r="B44" s="42"/>
      <c r="C44" s="56"/>
      <c r="D44" s="109" t="s">
        <v>94</v>
      </c>
      <c r="E44" s="14"/>
      <c r="F44" s="14"/>
      <c r="G44" s="3">
        <v>6</v>
      </c>
      <c r="H44" s="3">
        <v>10</v>
      </c>
      <c r="I44" s="26"/>
      <c r="J44" s="3">
        <v>0.1</v>
      </c>
      <c r="K44" s="3">
        <f>+G44*H44*J44</f>
        <v>6</v>
      </c>
      <c r="L44" s="21"/>
      <c r="M44" s="38"/>
      <c r="O44" s="58"/>
    </row>
    <row r="45" spans="1:16" x14ac:dyDescent="0.2">
      <c r="A45" s="139"/>
      <c r="B45" s="42"/>
      <c r="C45" s="56"/>
      <c r="D45" s="109" t="s">
        <v>99</v>
      </c>
      <c r="E45" s="14"/>
      <c r="F45" s="14"/>
      <c r="G45" s="3">
        <v>3</v>
      </c>
      <c r="H45" s="3">
        <v>5</v>
      </c>
      <c r="I45" s="3"/>
      <c r="J45" s="3">
        <v>0.1</v>
      </c>
      <c r="K45" s="3">
        <f>+G45*H45*J45</f>
        <v>1.5</v>
      </c>
      <c r="M45" s="38"/>
      <c r="O45" s="58"/>
    </row>
    <row r="46" spans="1:16" x14ac:dyDescent="0.2">
      <c r="A46" s="140"/>
      <c r="B46" s="31"/>
      <c r="C46" s="32"/>
      <c r="D46" s="7" t="s">
        <v>5</v>
      </c>
      <c r="E46" s="16" t="s">
        <v>66</v>
      </c>
      <c r="F46" s="14"/>
      <c r="G46" s="4"/>
      <c r="H46" s="4"/>
      <c r="I46" s="4"/>
      <c r="J46" s="4"/>
      <c r="K46" s="11">
        <f>SUM(K44:K45)</f>
        <v>7.5</v>
      </c>
      <c r="L46" s="4"/>
      <c r="M46" s="38"/>
      <c r="O46" s="62">
        <f>+M46</f>
        <v>0</v>
      </c>
    </row>
    <row r="47" spans="1:16" ht="7.5" customHeight="1" x14ac:dyDescent="0.2">
      <c r="A47" s="39"/>
      <c r="B47" s="30"/>
      <c r="C47" s="17"/>
      <c r="D47" s="6"/>
      <c r="E47" s="16"/>
      <c r="F47" s="14"/>
      <c r="G47" s="4"/>
      <c r="H47" s="4"/>
      <c r="I47" s="4"/>
      <c r="J47" s="4"/>
      <c r="K47" s="4"/>
      <c r="L47" s="21"/>
      <c r="M47" s="38"/>
      <c r="O47" s="58"/>
    </row>
    <row r="48" spans="1:16" ht="78" customHeight="1" x14ac:dyDescent="0.2">
      <c r="A48" s="138" t="s">
        <v>28</v>
      </c>
      <c r="B48" s="19" t="e">
        <f>#REF!</f>
        <v>#REF!</v>
      </c>
      <c r="C48" s="42" t="e">
        <f>#REF!</f>
        <v>#REF!</v>
      </c>
      <c r="D48" s="56" t="s">
        <v>49</v>
      </c>
      <c r="E48" s="14"/>
      <c r="F48" s="14"/>
      <c r="G48" s="4"/>
      <c r="H48" s="4"/>
      <c r="I48" s="4"/>
      <c r="J48" s="4"/>
      <c r="K48" s="4"/>
      <c r="L48" s="21"/>
      <c r="M48" s="38"/>
      <c r="O48" s="58"/>
    </row>
    <row r="49" spans="1:27" ht="27" customHeight="1" x14ac:dyDescent="0.2">
      <c r="A49" s="139"/>
      <c r="B49" s="19" t="e">
        <f>#REF!</f>
        <v>#REF!</v>
      </c>
      <c r="C49" s="19" t="e">
        <f>#REF!</f>
        <v>#REF!</v>
      </c>
      <c r="D49" s="56" t="s">
        <v>50</v>
      </c>
      <c r="E49" s="14"/>
      <c r="F49" s="14"/>
      <c r="G49" s="4"/>
      <c r="H49" s="4"/>
      <c r="I49" s="4"/>
      <c r="J49" s="4"/>
      <c r="K49" s="4"/>
      <c r="L49" s="21"/>
      <c r="M49" s="38"/>
      <c r="O49" s="58"/>
    </row>
    <row r="50" spans="1:27" x14ac:dyDescent="0.2">
      <c r="A50" s="139"/>
      <c r="B50" s="44"/>
      <c r="C50" s="44"/>
      <c r="D50" s="112" t="s">
        <v>81</v>
      </c>
      <c r="E50" s="16" t="s">
        <v>62</v>
      </c>
      <c r="F50" s="14"/>
      <c r="G50" s="4"/>
      <c r="H50" s="4"/>
      <c r="I50" s="4"/>
      <c r="J50" s="4"/>
      <c r="K50" s="4">
        <v>12</v>
      </c>
      <c r="L50" s="21"/>
      <c r="M50" s="38"/>
      <c r="O50" s="58"/>
    </row>
    <row r="51" spans="1:27" x14ac:dyDescent="0.2">
      <c r="A51" s="139"/>
      <c r="B51" s="44"/>
      <c r="C51" s="44"/>
      <c r="D51" s="109" t="s">
        <v>99</v>
      </c>
      <c r="E51" s="16" t="s">
        <v>62</v>
      </c>
      <c r="F51" s="14"/>
      <c r="G51" s="4"/>
      <c r="H51" s="4"/>
      <c r="I51" s="4"/>
      <c r="J51" s="4"/>
      <c r="K51" s="5">
        <v>3.5</v>
      </c>
      <c r="L51" s="21"/>
      <c r="M51" s="38"/>
      <c r="O51" s="58"/>
    </row>
    <row r="52" spans="1:27" x14ac:dyDescent="0.2">
      <c r="A52" s="140"/>
      <c r="B52" s="31"/>
      <c r="C52" s="32"/>
      <c r="D52" s="7" t="s">
        <v>5</v>
      </c>
      <c r="E52" s="16"/>
      <c r="F52" s="14"/>
      <c r="G52" s="4"/>
      <c r="H52" s="4"/>
      <c r="I52" s="4"/>
      <c r="J52" s="4"/>
      <c r="K52" s="43">
        <f>SUM(K50:K51)</f>
        <v>15.5</v>
      </c>
      <c r="L52" s="21"/>
      <c r="M52" s="38"/>
      <c r="O52" s="62">
        <f>+M52</f>
        <v>0</v>
      </c>
    </row>
    <row r="53" spans="1:27" ht="7.5" customHeight="1" x14ac:dyDescent="0.2">
      <c r="A53" s="39"/>
      <c r="B53" s="30"/>
      <c r="C53" s="17"/>
      <c r="D53" s="6"/>
      <c r="E53" s="16"/>
      <c r="F53" s="14"/>
      <c r="G53" s="4"/>
      <c r="H53" s="4"/>
      <c r="I53" s="4"/>
      <c r="J53" s="4"/>
      <c r="K53" s="4"/>
      <c r="L53" s="21"/>
      <c r="M53" s="38"/>
      <c r="O53" s="58"/>
    </row>
    <row r="54" spans="1:27" ht="78" customHeight="1" x14ac:dyDescent="0.2">
      <c r="A54" s="138" t="s">
        <v>29</v>
      </c>
      <c r="B54" s="19" t="e">
        <f>#REF!</f>
        <v>#REF!</v>
      </c>
      <c r="C54" s="42" t="e">
        <f>#REF!</f>
        <v>#REF!</v>
      </c>
      <c r="D54" s="56" t="s">
        <v>49</v>
      </c>
      <c r="E54" s="14"/>
      <c r="F54" s="14"/>
      <c r="G54" s="4"/>
      <c r="H54" s="4"/>
      <c r="I54" s="4"/>
      <c r="J54" s="4"/>
      <c r="K54" s="4"/>
      <c r="L54" s="21"/>
      <c r="M54" s="38"/>
      <c r="O54" s="58"/>
    </row>
    <row r="55" spans="1:27" ht="27" customHeight="1" x14ac:dyDescent="0.2">
      <c r="A55" s="139"/>
      <c r="B55" s="19" t="e">
        <f>#REF!</f>
        <v>#REF!</v>
      </c>
      <c r="C55" s="19" t="e">
        <f>#REF!</f>
        <v>#REF!</v>
      </c>
      <c r="D55" s="110" t="s">
        <v>166</v>
      </c>
      <c r="E55" s="14"/>
      <c r="F55" s="14"/>
      <c r="G55" s="4"/>
      <c r="H55" s="4"/>
      <c r="I55" s="4"/>
      <c r="J55" s="4"/>
      <c r="K55" s="4"/>
      <c r="L55" s="21"/>
      <c r="M55" s="38"/>
      <c r="O55" s="58"/>
    </row>
    <row r="56" spans="1:27" x14ac:dyDescent="0.2">
      <c r="A56" s="140"/>
      <c r="B56" s="31"/>
      <c r="C56" s="32"/>
      <c r="D56" s="7" t="s">
        <v>5</v>
      </c>
      <c r="E56" s="16" t="s">
        <v>62</v>
      </c>
      <c r="F56" s="14"/>
      <c r="G56" s="4"/>
      <c r="H56" s="4"/>
      <c r="I56" s="4"/>
      <c r="J56" s="4"/>
      <c r="K56" s="43">
        <v>44.4</v>
      </c>
      <c r="L56" s="21"/>
      <c r="M56" s="38"/>
      <c r="O56" s="62">
        <f>+M56</f>
        <v>0</v>
      </c>
      <c r="R56">
        <f>5.25*2</f>
        <v>10.5</v>
      </c>
    </row>
    <row r="57" spans="1:27" ht="7.5" customHeight="1" x14ac:dyDescent="0.2">
      <c r="A57" s="39"/>
      <c r="B57" s="30"/>
      <c r="C57" s="17"/>
      <c r="D57" s="6"/>
      <c r="E57" s="16"/>
      <c r="F57" s="14"/>
      <c r="G57" s="4"/>
      <c r="H57" s="4"/>
      <c r="I57" s="4"/>
      <c r="J57" s="4"/>
      <c r="K57" s="4"/>
      <c r="L57" s="21"/>
      <c r="M57" s="38"/>
      <c r="O57" s="58"/>
    </row>
    <row r="58" spans="1:27" ht="90.6" customHeight="1" x14ac:dyDescent="0.2">
      <c r="A58" s="138" t="s">
        <v>15</v>
      </c>
      <c r="B58" s="19" t="e">
        <f>#REF!</f>
        <v>#REF!</v>
      </c>
      <c r="C58" s="42" t="e">
        <f>#REF!</f>
        <v>#REF!</v>
      </c>
      <c r="D58" s="56" t="s">
        <v>51</v>
      </c>
      <c r="E58" s="14"/>
      <c r="F58" s="14"/>
      <c r="G58" s="4"/>
      <c r="H58" s="4"/>
      <c r="I58" s="4"/>
      <c r="J58" s="4"/>
      <c r="K58" s="4"/>
      <c r="L58" s="21"/>
      <c r="M58" s="38"/>
      <c r="O58" s="58"/>
      <c r="R58">
        <f>4.4*2</f>
        <v>8.8000000000000007</v>
      </c>
      <c r="S58" s="24" t="s">
        <v>84</v>
      </c>
      <c r="T58" s="24" t="s">
        <v>83</v>
      </c>
    </row>
    <row r="59" spans="1:27" ht="18.600000000000001" customHeight="1" x14ac:dyDescent="0.2">
      <c r="A59" s="139"/>
      <c r="B59" s="19" t="e">
        <f>#REF!</f>
        <v>#REF!</v>
      </c>
      <c r="C59" s="19" t="e">
        <f>#REF!</f>
        <v>#REF!</v>
      </c>
      <c r="D59" s="54" t="s">
        <v>52</v>
      </c>
      <c r="E59" s="14"/>
      <c r="F59" s="14"/>
      <c r="G59" s="4"/>
      <c r="H59" s="4"/>
      <c r="I59" s="4"/>
      <c r="J59" s="4"/>
      <c r="K59" s="4"/>
      <c r="L59" s="21"/>
      <c r="M59" s="38"/>
      <c r="O59" s="58"/>
      <c r="R59">
        <f>SUM(R56:R58)</f>
        <v>19.3</v>
      </c>
      <c r="S59">
        <f>+R59*1.1</f>
        <v>21.230000000000004</v>
      </c>
      <c r="T59">
        <v>0.2</v>
      </c>
      <c r="W59">
        <f>5.25+5.25+4.4+4.4</f>
        <v>19.3</v>
      </c>
      <c r="X59">
        <v>1.1000000000000001</v>
      </c>
      <c r="Y59">
        <f>+W59*X59</f>
        <v>21.230000000000004</v>
      </c>
      <c r="Z59">
        <f>+Y59*0.2</f>
        <v>4.2460000000000013</v>
      </c>
      <c r="AA59" s="58">
        <f>+Z60+Z59</f>
        <v>11.446000000000002</v>
      </c>
    </row>
    <row r="60" spans="1:27" x14ac:dyDescent="0.2">
      <c r="A60" s="139"/>
      <c r="B60" s="13"/>
      <c r="C60" s="15"/>
      <c r="D60" s="109" t="s">
        <v>82</v>
      </c>
      <c r="E60" s="16" t="s">
        <v>66</v>
      </c>
      <c r="F60" s="14"/>
      <c r="G60" s="3"/>
      <c r="H60" s="3"/>
      <c r="I60" s="3"/>
      <c r="J60" s="3"/>
      <c r="K60" s="3">
        <v>14.5</v>
      </c>
      <c r="L60" s="21"/>
      <c r="M60" s="38"/>
      <c r="O60" s="58"/>
      <c r="R60" s="24" t="s">
        <v>85</v>
      </c>
      <c r="W60">
        <f>6*6</f>
        <v>36</v>
      </c>
      <c r="Z60">
        <f>+W60*0.2</f>
        <v>7.2</v>
      </c>
    </row>
    <row r="61" spans="1:27" x14ac:dyDescent="0.2">
      <c r="A61" s="139"/>
      <c r="B61" s="13"/>
      <c r="C61" s="15"/>
      <c r="D61" s="109" t="s">
        <v>99</v>
      </c>
      <c r="E61" s="16" t="s">
        <v>66</v>
      </c>
      <c r="F61" s="14"/>
      <c r="G61" s="3"/>
      <c r="H61" s="3"/>
      <c r="I61" s="3"/>
      <c r="J61" s="3"/>
      <c r="K61" s="3">
        <v>3</v>
      </c>
      <c r="L61" s="21"/>
      <c r="M61" s="38"/>
      <c r="O61" s="58"/>
      <c r="R61" s="24"/>
      <c r="W61">
        <f>3*5</f>
        <v>15</v>
      </c>
      <c r="Z61">
        <f>+W61*0.2</f>
        <v>3</v>
      </c>
    </row>
    <row r="62" spans="1:27" x14ac:dyDescent="0.2">
      <c r="A62" s="140"/>
      <c r="B62" s="31"/>
      <c r="C62" s="32"/>
      <c r="D62" s="7" t="s">
        <v>5</v>
      </c>
      <c r="E62" s="4"/>
      <c r="F62" s="14"/>
      <c r="G62" s="4"/>
      <c r="H62" s="4"/>
      <c r="I62" s="4"/>
      <c r="J62" s="4"/>
      <c r="K62" s="43">
        <f>SUM(K60:K61)</f>
        <v>17.5</v>
      </c>
      <c r="L62" s="21"/>
      <c r="M62" s="38"/>
      <c r="O62" s="62">
        <f>+M62</f>
        <v>0</v>
      </c>
    </row>
    <row r="63" spans="1:27" ht="7.5" customHeight="1" x14ac:dyDescent="0.2">
      <c r="A63" s="39"/>
      <c r="B63" s="30"/>
      <c r="C63" s="17"/>
      <c r="D63" s="6"/>
      <c r="E63" s="16"/>
      <c r="F63" s="14"/>
      <c r="G63" s="4"/>
      <c r="H63" s="4"/>
      <c r="I63" s="4"/>
      <c r="J63" s="4"/>
      <c r="K63" s="4"/>
      <c r="L63" s="21"/>
      <c r="M63" s="38"/>
      <c r="O63" s="58"/>
    </row>
    <row r="64" spans="1:27" ht="58.15" customHeight="1" x14ac:dyDescent="0.2">
      <c r="A64" s="139" t="s">
        <v>30</v>
      </c>
      <c r="B64" s="19" t="e">
        <f>#REF!</f>
        <v>#REF!</v>
      </c>
      <c r="C64" s="42" t="e">
        <f>#REF!</f>
        <v>#REF!</v>
      </c>
      <c r="D64" s="56" t="s">
        <v>173</v>
      </c>
      <c r="E64" s="14"/>
      <c r="F64" s="14"/>
      <c r="G64" s="4"/>
      <c r="H64" s="4"/>
      <c r="I64" s="4"/>
      <c r="J64" s="4"/>
      <c r="K64" s="4"/>
      <c r="L64" s="21"/>
      <c r="M64" s="38"/>
      <c r="O64" s="58"/>
    </row>
    <row r="65" spans="1:33" ht="16.899999999999999" customHeight="1" x14ac:dyDescent="0.2">
      <c r="A65" s="139"/>
      <c r="B65" s="19" t="e">
        <f>#REF!</f>
        <v>#REF!</v>
      </c>
      <c r="C65" s="19" t="e">
        <f>#REF!</f>
        <v>#REF!</v>
      </c>
      <c r="D65" s="56" t="s">
        <v>53</v>
      </c>
      <c r="E65" s="14"/>
      <c r="F65" s="14"/>
      <c r="G65" s="4"/>
      <c r="H65" s="4"/>
      <c r="I65" s="4"/>
      <c r="J65" s="4"/>
      <c r="K65" s="4"/>
      <c r="L65" s="21"/>
      <c r="M65" s="38"/>
      <c r="O65" s="58"/>
    </row>
    <row r="66" spans="1:33" x14ac:dyDescent="0.2">
      <c r="A66" s="139"/>
      <c r="B66" s="13"/>
      <c r="C66" s="15"/>
      <c r="D66" s="109" t="s">
        <v>86</v>
      </c>
      <c r="E66" s="16" t="s">
        <v>11</v>
      </c>
      <c r="F66" s="14"/>
      <c r="G66" s="3"/>
      <c r="H66" s="3"/>
      <c r="I66" s="3"/>
      <c r="J66" s="3"/>
      <c r="K66" s="3">
        <f>90*2.5</f>
        <v>225</v>
      </c>
      <c r="L66" s="21"/>
      <c r="M66" s="38"/>
      <c r="O66" s="58"/>
    </row>
    <row r="67" spans="1:33" x14ac:dyDescent="0.2">
      <c r="A67" s="139"/>
      <c r="B67" s="13"/>
      <c r="C67" s="15"/>
      <c r="D67" s="109" t="s">
        <v>167</v>
      </c>
      <c r="E67" s="16" t="s">
        <v>11</v>
      </c>
      <c r="F67" s="14"/>
      <c r="G67" s="3"/>
      <c r="H67" s="3"/>
      <c r="I67" s="3"/>
      <c r="J67" s="3"/>
      <c r="K67" s="3">
        <f>120*14.5</f>
        <v>1740</v>
      </c>
      <c r="L67" s="21"/>
      <c r="M67" s="38"/>
      <c r="O67" s="58"/>
    </row>
    <row r="68" spans="1:33" x14ac:dyDescent="0.2">
      <c r="A68" s="139"/>
      <c r="B68" s="13"/>
      <c r="C68" s="15"/>
      <c r="D68" s="109" t="s">
        <v>168</v>
      </c>
      <c r="E68" s="16" t="s">
        <v>11</v>
      </c>
      <c r="F68" s="14"/>
      <c r="G68" s="3"/>
      <c r="H68" s="3"/>
      <c r="I68" s="3"/>
      <c r="J68" s="3"/>
      <c r="K68" s="3">
        <f>90*3</f>
        <v>270</v>
      </c>
      <c r="L68" s="21"/>
      <c r="M68" s="38"/>
      <c r="O68" s="58"/>
    </row>
    <row r="69" spans="1:33" x14ac:dyDescent="0.2">
      <c r="A69" s="140"/>
      <c r="B69" s="31"/>
      <c r="C69" s="32"/>
      <c r="D69" s="7" t="s">
        <v>5</v>
      </c>
      <c r="E69" s="16"/>
      <c r="F69" s="14"/>
      <c r="G69" s="4"/>
      <c r="H69" s="4"/>
      <c r="I69" s="4"/>
      <c r="J69" s="4"/>
      <c r="K69" s="43">
        <f>SUM(K66:K68)</f>
        <v>2235</v>
      </c>
      <c r="L69" s="21"/>
      <c r="M69" s="38"/>
      <c r="O69" s="62">
        <f>+M69</f>
        <v>0</v>
      </c>
    </row>
    <row r="70" spans="1:33" ht="7.5" customHeight="1" x14ac:dyDescent="0.2">
      <c r="A70" s="39"/>
      <c r="B70" s="30"/>
      <c r="C70" s="17"/>
      <c r="D70" s="6"/>
      <c r="E70" s="16"/>
      <c r="F70" s="14"/>
      <c r="G70" s="4"/>
      <c r="H70" s="4"/>
      <c r="I70" s="4"/>
      <c r="J70" s="4"/>
      <c r="K70" s="4"/>
      <c r="L70" s="21"/>
      <c r="M70" s="38"/>
      <c r="O70" s="58"/>
    </row>
    <row r="71" spans="1:33" ht="78" customHeight="1" x14ac:dyDescent="0.2">
      <c r="A71" s="144" t="s">
        <v>31</v>
      </c>
      <c r="B71" s="116" t="e">
        <f>#REF!</f>
        <v>#REF!</v>
      </c>
      <c r="C71" s="117" t="e">
        <f>#REF!</f>
        <v>#REF!</v>
      </c>
      <c r="D71" s="118" t="s">
        <v>54</v>
      </c>
      <c r="E71" s="119"/>
      <c r="F71" s="119"/>
      <c r="G71" s="120"/>
      <c r="H71" s="120"/>
      <c r="I71" s="120"/>
      <c r="J71" s="120"/>
      <c r="K71" s="120"/>
      <c r="L71" s="121"/>
      <c r="M71" s="122"/>
      <c r="O71" s="58"/>
      <c r="AG71" s="137"/>
    </row>
    <row r="72" spans="1:33" x14ac:dyDescent="0.2">
      <c r="A72" s="145"/>
      <c r="B72" s="116" t="e">
        <f>#REF!</f>
        <v>#REF!</v>
      </c>
      <c r="C72" s="116" t="e">
        <f>#REF!</f>
        <v>#REF!</v>
      </c>
      <c r="D72" s="123" t="s">
        <v>55</v>
      </c>
      <c r="E72" s="119"/>
      <c r="F72" s="119"/>
      <c r="G72" s="120"/>
      <c r="H72" s="120"/>
      <c r="I72" s="120"/>
      <c r="J72" s="120"/>
      <c r="K72" s="120"/>
      <c r="L72" s="121"/>
      <c r="M72" s="122"/>
      <c r="O72" s="58"/>
      <c r="AG72" s="137"/>
    </row>
    <row r="73" spans="1:33" x14ac:dyDescent="0.2">
      <c r="A73" s="145"/>
      <c r="B73" s="124"/>
      <c r="C73" s="125"/>
      <c r="D73" s="126" t="s">
        <v>87</v>
      </c>
      <c r="E73" s="127" t="s">
        <v>11</v>
      </c>
      <c r="F73" s="119"/>
      <c r="G73" s="128"/>
      <c r="H73" s="128"/>
      <c r="I73" s="128"/>
      <c r="J73" s="128"/>
      <c r="K73" s="128">
        <v>1587</v>
      </c>
      <c r="L73" s="121"/>
      <c r="M73" s="122"/>
      <c r="O73" s="58"/>
      <c r="Q73" s="24">
        <f>+(25+22+26)*19</f>
        <v>1387</v>
      </c>
      <c r="AG73" s="137"/>
    </row>
    <row r="74" spans="1:33" x14ac:dyDescent="0.2">
      <c r="A74" s="145"/>
      <c r="B74" s="124"/>
      <c r="C74" s="125"/>
      <c r="D74" s="126" t="s">
        <v>96</v>
      </c>
      <c r="E74" s="127" t="s">
        <v>11</v>
      </c>
      <c r="F74" s="119"/>
      <c r="G74" s="128"/>
      <c r="H74" s="128"/>
      <c r="I74" s="128"/>
      <c r="J74" s="128"/>
      <c r="K74" s="128">
        <v>750</v>
      </c>
      <c r="L74" s="121"/>
      <c r="M74" s="122"/>
      <c r="O74" s="58"/>
      <c r="AG74" s="137"/>
    </row>
    <row r="75" spans="1:33" x14ac:dyDescent="0.2">
      <c r="A75" s="146"/>
      <c r="B75" s="129"/>
      <c r="C75" s="130"/>
      <c r="D75" s="131" t="s">
        <v>5</v>
      </c>
      <c r="E75" s="127"/>
      <c r="F75" s="119"/>
      <c r="G75" s="120"/>
      <c r="H75" s="120"/>
      <c r="I75" s="120"/>
      <c r="J75" s="120"/>
      <c r="K75" s="132">
        <f>SUM(K73:K74)</f>
        <v>2337</v>
      </c>
      <c r="L75" s="121"/>
      <c r="M75" s="122"/>
      <c r="O75" s="62">
        <f>+M75</f>
        <v>0</v>
      </c>
      <c r="AG75" s="137"/>
    </row>
    <row r="76" spans="1:33" ht="7.5" customHeight="1" x14ac:dyDescent="0.2">
      <c r="A76" s="39"/>
      <c r="B76" s="30"/>
      <c r="C76" s="17"/>
      <c r="D76" s="6"/>
      <c r="E76" s="16"/>
      <c r="F76" s="14"/>
      <c r="G76" s="4"/>
      <c r="H76" s="4"/>
      <c r="I76" s="4"/>
      <c r="J76" s="4"/>
      <c r="K76" s="4"/>
      <c r="L76" s="21"/>
      <c r="M76" s="38"/>
      <c r="O76" s="58"/>
      <c r="AG76" s="137"/>
    </row>
    <row r="77" spans="1:33" ht="78" customHeight="1" x14ac:dyDescent="0.2">
      <c r="A77" s="144" t="s">
        <v>183</v>
      </c>
      <c r="B77" s="116" t="e">
        <f>#REF!</f>
        <v>#REF!</v>
      </c>
      <c r="C77" s="117" t="e">
        <f>#REF!</f>
        <v>#REF!</v>
      </c>
      <c r="D77" s="118" t="s">
        <v>191</v>
      </c>
      <c r="E77" s="119"/>
      <c r="F77" s="119"/>
      <c r="G77" s="120"/>
      <c r="H77" s="120"/>
      <c r="I77" s="120"/>
      <c r="J77" s="120"/>
      <c r="K77" s="120"/>
      <c r="L77" s="121"/>
      <c r="M77" s="122"/>
      <c r="O77" s="58"/>
      <c r="AG77" s="137"/>
    </row>
    <row r="78" spans="1:33" x14ac:dyDescent="0.2">
      <c r="A78" s="145"/>
      <c r="B78" s="116" t="e">
        <f>#REF!</f>
        <v>#REF!</v>
      </c>
      <c r="C78" s="116" t="e">
        <f>#REF!</f>
        <v>#REF!</v>
      </c>
      <c r="D78" s="123" t="s">
        <v>184</v>
      </c>
      <c r="E78" s="119"/>
      <c r="F78" s="119"/>
      <c r="G78" s="120"/>
      <c r="H78" s="120"/>
      <c r="I78" s="120"/>
      <c r="J78" s="120"/>
      <c r="K78" s="120"/>
      <c r="L78" s="121"/>
      <c r="M78" s="122"/>
      <c r="O78" s="58"/>
      <c r="AG78" s="137"/>
    </row>
    <row r="79" spans="1:33" x14ac:dyDescent="0.2">
      <c r="A79" s="145"/>
      <c r="B79" s="124"/>
      <c r="C79" s="125"/>
      <c r="D79" s="126" t="s">
        <v>87</v>
      </c>
      <c r="E79" s="127" t="s">
        <v>11</v>
      </c>
      <c r="F79" s="119"/>
      <c r="G79" s="128"/>
      <c r="H79" s="128"/>
      <c r="I79" s="128"/>
      <c r="J79" s="128"/>
      <c r="K79" s="128">
        <v>1587</v>
      </c>
      <c r="L79" s="121"/>
      <c r="M79" s="122"/>
      <c r="O79" s="58"/>
      <c r="Q79" s="24">
        <f>+(25+22+26)*19</f>
        <v>1387</v>
      </c>
      <c r="AG79" s="137"/>
    </row>
    <row r="80" spans="1:33" x14ac:dyDescent="0.2">
      <c r="A80" s="145"/>
      <c r="B80" s="124"/>
      <c r="C80" s="125"/>
      <c r="D80" s="126" t="s">
        <v>96</v>
      </c>
      <c r="E80" s="127" t="s">
        <v>11</v>
      </c>
      <c r="F80" s="119"/>
      <c r="G80" s="128"/>
      <c r="H80" s="128"/>
      <c r="I80" s="128"/>
      <c r="J80" s="128"/>
      <c r="K80" s="128">
        <v>750</v>
      </c>
      <c r="L80" s="121"/>
      <c r="M80" s="122"/>
      <c r="O80" s="58"/>
      <c r="AG80" s="137"/>
    </row>
    <row r="81" spans="1:33" x14ac:dyDescent="0.2">
      <c r="A81" s="146"/>
      <c r="B81" s="129"/>
      <c r="C81" s="130"/>
      <c r="D81" s="131" t="s">
        <v>5</v>
      </c>
      <c r="E81" s="127"/>
      <c r="F81" s="119"/>
      <c r="G81" s="120"/>
      <c r="H81" s="120"/>
      <c r="I81" s="120"/>
      <c r="J81" s="120"/>
      <c r="K81" s="132">
        <f>SUM(K79:K80)</f>
        <v>2337</v>
      </c>
      <c r="L81" s="121"/>
      <c r="M81" s="122"/>
      <c r="O81" s="62">
        <f>+M81</f>
        <v>0</v>
      </c>
      <c r="AG81" s="137"/>
    </row>
    <row r="82" spans="1:33" ht="7.5" customHeight="1" x14ac:dyDescent="0.2">
      <c r="A82" s="133"/>
      <c r="B82" s="124"/>
      <c r="C82" s="125"/>
      <c r="D82" s="134"/>
      <c r="E82" s="127"/>
      <c r="F82" s="119"/>
      <c r="G82" s="120"/>
      <c r="H82" s="120"/>
      <c r="I82" s="120"/>
      <c r="J82" s="120"/>
      <c r="K82" s="120"/>
      <c r="L82" s="121"/>
      <c r="M82" s="122"/>
      <c r="O82" s="58"/>
      <c r="AG82" s="137"/>
    </row>
    <row r="83" spans="1:33" ht="78" customHeight="1" x14ac:dyDescent="0.2">
      <c r="A83" s="152" t="s">
        <v>16</v>
      </c>
      <c r="B83" s="116" t="e">
        <f>#REF!</f>
        <v>#REF!</v>
      </c>
      <c r="C83" s="117" t="e">
        <f>#REF!</f>
        <v>#REF!</v>
      </c>
      <c r="D83" s="118" t="s">
        <v>56</v>
      </c>
      <c r="E83" s="119"/>
      <c r="F83" s="119"/>
      <c r="G83" s="120"/>
      <c r="H83" s="120"/>
      <c r="I83" s="120"/>
      <c r="J83" s="120"/>
      <c r="K83" s="120"/>
      <c r="L83" s="121"/>
      <c r="M83" s="122"/>
      <c r="O83" s="58"/>
      <c r="AG83" s="137"/>
    </row>
    <row r="84" spans="1:33" x14ac:dyDescent="0.2">
      <c r="A84" s="153"/>
      <c r="B84" s="116" t="e">
        <f>#REF!</f>
        <v>#REF!</v>
      </c>
      <c r="C84" s="116" t="e">
        <f>#REF!</f>
        <v>#REF!</v>
      </c>
      <c r="D84" s="126" t="s">
        <v>87</v>
      </c>
      <c r="E84" s="119"/>
      <c r="F84" s="119"/>
      <c r="G84" s="120"/>
      <c r="H84" s="120"/>
      <c r="I84" s="120"/>
      <c r="J84" s="120"/>
      <c r="K84" s="120"/>
      <c r="L84" s="121"/>
      <c r="M84" s="122"/>
      <c r="O84" s="58"/>
      <c r="AG84" s="137"/>
    </row>
    <row r="85" spans="1:33" x14ac:dyDescent="0.2">
      <c r="A85" s="153"/>
      <c r="B85" s="124"/>
      <c r="C85" s="125"/>
      <c r="D85" s="126" t="s">
        <v>96</v>
      </c>
      <c r="E85" s="127" t="s">
        <v>11</v>
      </c>
      <c r="F85" s="119"/>
      <c r="G85" s="128"/>
      <c r="H85" s="128"/>
      <c r="I85" s="128"/>
      <c r="J85" s="128"/>
      <c r="K85" s="128">
        <f>+K75</f>
        <v>2337</v>
      </c>
      <c r="L85" s="121"/>
      <c r="M85" s="122"/>
      <c r="O85" s="58"/>
      <c r="AG85" s="137"/>
    </row>
    <row r="86" spans="1:33" x14ac:dyDescent="0.2">
      <c r="A86" s="154"/>
      <c r="B86" s="129"/>
      <c r="C86" s="130"/>
      <c r="D86" s="131" t="s">
        <v>5</v>
      </c>
      <c r="E86" s="127" t="s">
        <v>11</v>
      </c>
      <c r="F86" s="119"/>
      <c r="G86" s="120"/>
      <c r="H86" s="120"/>
      <c r="I86" s="120"/>
      <c r="J86" s="120"/>
      <c r="K86" s="132">
        <f>SUM(K85:K85)</f>
        <v>2337</v>
      </c>
      <c r="L86" s="121"/>
      <c r="M86" s="122"/>
      <c r="O86" s="62">
        <f>+M86</f>
        <v>0</v>
      </c>
      <c r="AG86" s="137"/>
    </row>
    <row r="87" spans="1:33" ht="7.5" customHeight="1" x14ac:dyDescent="0.2">
      <c r="A87" s="39"/>
      <c r="B87" s="30"/>
      <c r="C87" s="17"/>
      <c r="D87" s="6"/>
      <c r="E87" s="16"/>
      <c r="F87" s="14"/>
      <c r="G87" s="4"/>
      <c r="H87" s="4"/>
      <c r="I87" s="4"/>
      <c r="J87" s="4"/>
      <c r="K87" s="4"/>
      <c r="L87" s="21"/>
      <c r="M87" s="38"/>
      <c r="O87" s="58"/>
    </row>
    <row r="88" spans="1:33" ht="21.6" customHeight="1" x14ac:dyDescent="0.2">
      <c r="A88" s="150" t="s">
        <v>32</v>
      </c>
      <c r="B88" s="19" t="e">
        <f>#REF!</f>
        <v>#REF!</v>
      </c>
      <c r="C88" s="42" t="e">
        <f>#REF!</f>
        <v>#REF!</v>
      </c>
      <c r="D88" s="56" t="s">
        <v>45</v>
      </c>
      <c r="E88" s="14"/>
      <c r="F88" s="14"/>
      <c r="G88" s="4"/>
      <c r="H88" s="4"/>
      <c r="I88" s="4"/>
      <c r="J88" s="4"/>
      <c r="K88" s="4"/>
      <c r="L88" s="21"/>
      <c r="M88" s="38"/>
      <c r="O88" s="58"/>
    </row>
    <row r="89" spans="1:33" x14ac:dyDescent="0.2">
      <c r="A89" s="150"/>
      <c r="B89" s="19" t="e">
        <f>#REF!</f>
        <v>#REF!</v>
      </c>
      <c r="C89" s="19" t="e">
        <f>#REF!</f>
        <v>#REF!</v>
      </c>
      <c r="D89" s="112" t="s">
        <v>88</v>
      </c>
      <c r="E89" s="14"/>
      <c r="F89" s="14">
        <f>26.6+0.7*0.2*15+0.7*0.65</f>
        <v>29.155000000000001</v>
      </c>
      <c r="G89" s="4"/>
      <c r="H89" s="4"/>
      <c r="I89" s="4"/>
      <c r="J89" s="4">
        <v>1.25</v>
      </c>
      <c r="K89" s="3">
        <f>PRODUCT(F89:J89)</f>
        <v>36.443750000000001</v>
      </c>
      <c r="L89" s="21"/>
      <c r="M89" s="38"/>
      <c r="O89" s="58"/>
    </row>
    <row r="90" spans="1:33" ht="12" customHeight="1" x14ac:dyDescent="0.2">
      <c r="A90" s="150"/>
      <c r="B90" s="30"/>
      <c r="C90" s="17"/>
      <c r="D90" s="34"/>
      <c r="E90" s="14"/>
      <c r="F90"/>
      <c r="G90" s="3"/>
      <c r="H90" s="3"/>
      <c r="I90" s="3"/>
      <c r="J90" s="3"/>
      <c r="L90" s="21"/>
      <c r="M90" s="38"/>
      <c r="O90" s="58"/>
    </row>
    <row r="91" spans="1:33" x14ac:dyDescent="0.2">
      <c r="A91" s="151"/>
      <c r="B91" s="31"/>
      <c r="C91" s="32"/>
      <c r="D91" s="7" t="s">
        <v>5</v>
      </c>
      <c r="E91" s="16" t="s">
        <v>62</v>
      </c>
      <c r="F91" s="14"/>
      <c r="G91" s="4"/>
      <c r="H91" s="4"/>
      <c r="I91" s="4"/>
      <c r="J91" s="4"/>
      <c r="K91" s="43">
        <f>SUM(K89:K89)</f>
        <v>36.443750000000001</v>
      </c>
      <c r="L91" s="21"/>
      <c r="M91" s="38"/>
      <c r="O91" s="62">
        <f>+M91</f>
        <v>0</v>
      </c>
    </row>
    <row r="92" spans="1:33" ht="7.5" customHeight="1" x14ac:dyDescent="0.2">
      <c r="A92" s="39"/>
      <c r="B92" s="30"/>
      <c r="C92" s="17"/>
      <c r="D92" s="6"/>
      <c r="E92" s="16"/>
      <c r="F92" s="14"/>
      <c r="G92" s="4"/>
      <c r="H92" s="4"/>
      <c r="I92" s="4"/>
      <c r="J92" s="4"/>
      <c r="K92" s="4"/>
      <c r="L92" s="21"/>
      <c r="M92" s="38"/>
      <c r="O92" s="58"/>
    </row>
    <row r="93" spans="1:33" ht="145.5" customHeight="1" x14ac:dyDescent="0.2">
      <c r="A93" s="150" t="s">
        <v>33</v>
      </c>
      <c r="B93" s="19" t="e">
        <f>#REF!</f>
        <v>#REF!</v>
      </c>
      <c r="C93" s="42" t="e">
        <f>#REF!</f>
        <v>#REF!</v>
      </c>
      <c r="D93" s="56" t="s">
        <v>174</v>
      </c>
      <c r="E93" s="14"/>
      <c r="F93" s="14"/>
      <c r="G93" s="4"/>
      <c r="H93" s="4"/>
      <c r="I93" s="4"/>
      <c r="J93" s="4"/>
      <c r="K93" s="4"/>
      <c r="L93" s="21"/>
      <c r="M93" s="38"/>
      <c r="O93" s="58"/>
    </row>
    <row r="94" spans="1:33" x14ac:dyDescent="0.2">
      <c r="A94" s="150"/>
      <c r="B94" s="19" t="e">
        <f>#REF!</f>
        <v>#REF!</v>
      </c>
      <c r="C94" s="19" t="e">
        <f>#REF!</f>
        <v>#REF!</v>
      </c>
      <c r="D94" s="109" t="s">
        <v>89</v>
      </c>
      <c r="E94" s="14"/>
      <c r="F94" s="14"/>
      <c r="G94" s="4"/>
      <c r="H94" s="4"/>
      <c r="I94" s="4"/>
      <c r="J94" s="4"/>
      <c r="K94" s="3">
        <v>33.51</v>
      </c>
      <c r="L94" s="21"/>
      <c r="M94" s="38"/>
      <c r="O94" s="58"/>
    </row>
    <row r="95" spans="1:33" x14ac:dyDescent="0.2">
      <c r="A95" s="151"/>
      <c r="B95" s="31"/>
      <c r="C95" s="32"/>
      <c r="D95" s="7" t="s">
        <v>5</v>
      </c>
      <c r="E95" s="16" t="s">
        <v>62</v>
      </c>
      <c r="F95" s="14"/>
      <c r="G95" s="4"/>
      <c r="H95" s="4"/>
      <c r="I95" s="4"/>
      <c r="J95" s="4"/>
      <c r="K95" s="43">
        <f>SUM(K94:K94)</f>
        <v>33.51</v>
      </c>
      <c r="L95" s="21"/>
      <c r="M95" s="38"/>
      <c r="O95" s="62">
        <f>+M95</f>
        <v>0</v>
      </c>
    </row>
    <row r="96" spans="1:33" ht="25.5" x14ac:dyDescent="0.2">
      <c r="A96" s="150" t="s">
        <v>34</v>
      </c>
      <c r="B96" s="19" t="e">
        <f>#REF!</f>
        <v>#REF!</v>
      </c>
      <c r="C96" s="42" t="e">
        <f>#REF!</f>
        <v>#REF!</v>
      </c>
      <c r="D96" s="56" t="s">
        <v>71</v>
      </c>
      <c r="E96" s="14"/>
      <c r="F96" s="14"/>
      <c r="G96" s="4"/>
      <c r="H96" s="4"/>
      <c r="I96" s="4"/>
      <c r="J96" s="4"/>
      <c r="K96" s="4"/>
      <c r="L96" s="21"/>
      <c r="M96" s="38"/>
      <c r="O96" s="58"/>
    </row>
    <row r="97" spans="1:15" x14ac:dyDescent="0.2">
      <c r="A97" s="150"/>
      <c r="B97" s="19" t="e">
        <f>#REF!</f>
        <v>#REF!</v>
      </c>
      <c r="C97" s="19" t="e">
        <f>#REF!</f>
        <v>#REF!</v>
      </c>
      <c r="D97" s="54" t="s">
        <v>20</v>
      </c>
      <c r="E97" s="14"/>
      <c r="F97" s="14"/>
      <c r="G97" s="4"/>
      <c r="H97" s="4"/>
      <c r="I97" s="4"/>
      <c r="J97" s="4"/>
      <c r="K97" s="4"/>
      <c r="L97" s="21"/>
      <c r="M97" s="38"/>
      <c r="O97" s="58"/>
    </row>
    <row r="98" spans="1:15" x14ac:dyDescent="0.2">
      <c r="A98" s="150"/>
      <c r="B98" s="5"/>
      <c r="C98" s="16"/>
      <c r="D98" s="109" t="s">
        <v>89</v>
      </c>
      <c r="E98" s="14"/>
      <c r="F98" s="14"/>
      <c r="G98" s="3"/>
      <c r="H98" s="3"/>
      <c r="I98" s="3"/>
      <c r="J98" s="3">
        <v>1</v>
      </c>
      <c r="K98" s="3">
        <f>PRODUCT(F98:J98)</f>
        <v>1</v>
      </c>
      <c r="L98" s="21"/>
      <c r="M98" s="38"/>
      <c r="O98" s="58"/>
    </row>
    <row r="99" spans="1:15" x14ac:dyDescent="0.2">
      <c r="A99" s="151"/>
      <c r="B99" s="31"/>
      <c r="C99" s="32"/>
      <c r="D99" s="7" t="s">
        <v>5</v>
      </c>
      <c r="E99" s="16" t="s">
        <v>20</v>
      </c>
      <c r="F99" s="14"/>
      <c r="G99" s="4"/>
      <c r="H99" s="4"/>
      <c r="I99" s="4"/>
      <c r="J99" s="4"/>
      <c r="K99" s="43">
        <f>SUM(K98:K98)</f>
        <v>1</v>
      </c>
      <c r="L99" s="21"/>
      <c r="M99" s="38"/>
      <c r="O99" s="62">
        <f>+M99</f>
        <v>0</v>
      </c>
    </row>
    <row r="100" spans="1:15" ht="7.5" customHeight="1" x14ac:dyDescent="0.2">
      <c r="A100" s="39"/>
      <c r="B100" s="30"/>
      <c r="C100" s="17"/>
      <c r="D100" s="6"/>
      <c r="E100" s="16"/>
      <c r="F100" s="14"/>
      <c r="G100" s="4"/>
      <c r="H100" s="4"/>
      <c r="I100" s="4"/>
      <c r="J100" s="4"/>
      <c r="K100" s="4"/>
      <c r="L100" s="21"/>
      <c r="M100" s="38"/>
      <c r="O100" s="58"/>
    </row>
    <row r="101" spans="1:15" ht="78" customHeight="1" x14ac:dyDescent="0.2">
      <c r="A101" s="150" t="s">
        <v>17</v>
      </c>
      <c r="B101" s="19" t="e">
        <f>#REF!</f>
        <v>#REF!</v>
      </c>
      <c r="C101" s="42" t="e">
        <f>#REF!</f>
        <v>#REF!</v>
      </c>
      <c r="D101" s="56" t="s">
        <v>24</v>
      </c>
      <c r="E101" s="14"/>
      <c r="F101" s="14"/>
      <c r="G101" s="4"/>
      <c r="H101" s="4"/>
      <c r="I101" s="4"/>
      <c r="J101" s="4"/>
      <c r="K101" s="4"/>
      <c r="L101" s="21"/>
      <c r="M101" s="38"/>
      <c r="O101" s="58"/>
    </row>
    <row r="102" spans="1:15" x14ac:dyDescent="0.2">
      <c r="A102" s="150"/>
      <c r="B102" s="5"/>
      <c r="C102" s="16"/>
      <c r="D102" s="109" t="s">
        <v>89</v>
      </c>
      <c r="E102" s="14"/>
      <c r="F102" s="14"/>
      <c r="G102" s="3">
        <v>21</v>
      </c>
      <c r="H102" s="3">
        <v>0.35</v>
      </c>
      <c r="I102" s="3"/>
      <c r="J102" s="3">
        <v>1.5</v>
      </c>
      <c r="K102" s="3">
        <f>PRODUCT(F102:J102)</f>
        <v>11.024999999999999</v>
      </c>
      <c r="L102" s="21"/>
      <c r="M102" s="38"/>
      <c r="O102" s="58"/>
    </row>
    <row r="103" spans="1:15" x14ac:dyDescent="0.2">
      <c r="A103" s="151"/>
      <c r="B103" s="31"/>
      <c r="C103" s="32"/>
      <c r="D103" s="7" t="s">
        <v>5</v>
      </c>
      <c r="E103" s="16" t="s">
        <v>62</v>
      </c>
      <c r="F103" s="14"/>
      <c r="G103" s="4"/>
      <c r="H103" s="4"/>
      <c r="I103" s="4"/>
      <c r="J103" s="4"/>
      <c r="K103" s="43">
        <f>SUM(K102:K102)</f>
        <v>11.024999999999999</v>
      </c>
      <c r="L103" s="21"/>
      <c r="M103" s="38"/>
      <c r="O103" s="62">
        <f>+M103</f>
        <v>0</v>
      </c>
    </row>
    <row r="104" spans="1:15" ht="7.5" customHeight="1" x14ac:dyDescent="0.2">
      <c r="A104" s="39"/>
      <c r="B104" s="30"/>
      <c r="C104" s="17"/>
      <c r="D104" s="6"/>
      <c r="E104" s="16"/>
      <c r="F104" s="14"/>
      <c r="G104" s="4"/>
      <c r="H104" s="4"/>
      <c r="I104" s="4"/>
      <c r="J104" s="4"/>
      <c r="K104" s="4"/>
      <c r="L104" s="21"/>
      <c r="M104" s="38"/>
      <c r="O104" s="58"/>
    </row>
    <row r="105" spans="1:15" ht="87" customHeight="1" x14ac:dyDescent="0.2">
      <c r="A105" s="139" t="s">
        <v>35</v>
      </c>
      <c r="B105" s="19" t="e">
        <f>#REF!</f>
        <v>#REF!</v>
      </c>
      <c r="C105" s="42" t="e">
        <f>#REF!</f>
        <v>#REF!</v>
      </c>
      <c r="D105" s="56" t="s">
        <v>63</v>
      </c>
      <c r="E105" s="14"/>
      <c r="F105" s="14"/>
      <c r="G105" s="4"/>
      <c r="H105" s="4"/>
      <c r="I105" s="4"/>
      <c r="J105" s="4"/>
      <c r="K105" s="4"/>
      <c r="L105" s="21"/>
      <c r="M105" s="38"/>
      <c r="O105" s="58"/>
    </row>
    <row r="106" spans="1:15" ht="18.95" customHeight="1" x14ac:dyDescent="0.2">
      <c r="A106" s="139"/>
      <c r="B106" s="19" t="e">
        <f>#REF!</f>
        <v>#REF!</v>
      </c>
      <c r="C106" s="19" t="e">
        <f>#REF!</f>
        <v>#REF!</v>
      </c>
      <c r="D106" s="54" t="s">
        <v>61</v>
      </c>
      <c r="E106" s="14"/>
      <c r="F106" s="14"/>
      <c r="G106" s="4"/>
      <c r="H106" s="4"/>
      <c r="I106" s="4"/>
      <c r="J106" s="4"/>
      <c r="K106" s="4"/>
      <c r="L106" s="21"/>
      <c r="M106" s="38"/>
      <c r="O106" s="58"/>
    </row>
    <row r="107" spans="1:15" x14ac:dyDescent="0.2">
      <c r="A107" s="139"/>
      <c r="B107" s="30"/>
      <c r="C107" s="17"/>
      <c r="D107" s="109" t="s">
        <v>176</v>
      </c>
      <c r="E107" s="14"/>
      <c r="F107" s="14"/>
      <c r="G107" s="3"/>
      <c r="H107" s="3"/>
      <c r="I107" s="3"/>
      <c r="J107" s="3"/>
      <c r="K107" s="3">
        <v>24</v>
      </c>
      <c r="L107" s="21"/>
      <c r="M107" s="38"/>
      <c r="O107" s="58"/>
    </row>
    <row r="108" spans="1:15" x14ac:dyDescent="0.2">
      <c r="A108" s="140"/>
      <c r="B108" s="31"/>
      <c r="C108" s="32"/>
      <c r="D108" s="7" t="s">
        <v>5</v>
      </c>
      <c r="E108" s="16" t="s">
        <v>62</v>
      </c>
      <c r="F108" s="14"/>
      <c r="G108" s="4"/>
      <c r="H108" s="4"/>
      <c r="I108" s="4"/>
      <c r="J108" s="4"/>
      <c r="K108" s="43">
        <f>SUM(K107:K107)</f>
        <v>24</v>
      </c>
      <c r="L108" s="21"/>
      <c r="M108" s="38"/>
      <c r="O108" s="62">
        <f>+M108</f>
        <v>0</v>
      </c>
    </row>
    <row r="109" spans="1:15" ht="7.5" customHeight="1" x14ac:dyDescent="0.2">
      <c r="A109" s="39"/>
      <c r="B109" s="30"/>
      <c r="C109" s="17"/>
      <c r="D109" s="6"/>
      <c r="E109" s="16"/>
      <c r="F109" s="14"/>
      <c r="G109" s="4"/>
      <c r="H109" s="4"/>
      <c r="I109" s="4"/>
      <c r="J109" s="4"/>
      <c r="K109" s="4"/>
      <c r="L109" s="21"/>
      <c r="M109" s="38"/>
      <c r="O109" s="58"/>
    </row>
    <row r="110" spans="1:15" ht="63.75" x14ac:dyDescent="0.2">
      <c r="A110" s="139" t="s">
        <v>36</v>
      </c>
      <c r="B110" s="19" t="e">
        <f>#REF!</f>
        <v>#REF!</v>
      </c>
      <c r="C110" s="42" t="e">
        <f>#REF!</f>
        <v>#REF!</v>
      </c>
      <c r="D110" s="56" t="s">
        <v>64</v>
      </c>
      <c r="E110" s="14"/>
      <c r="F110" s="14"/>
      <c r="G110" s="4"/>
      <c r="H110" s="4"/>
      <c r="I110" s="4"/>
      <c r="J110" s="4"/>
      <c r="K110" s="4"/>
      <c r="L110" s="21"/>
      <c r="M110" s="38"/>
      <c r="O110" s="58"/>
    </row>
    <row r="111" spans="1:15" ht="18.95" customHeight="1" x14ac:dyDescent="0.2">
      <c r="A111" s="139"/>
      <c r="B111" s="19" t="e">
        <f>#REF!</f>
        <v>#REF!</v>
      </c>
      <c r="C111" s="19" t="e">
        <f>#REF!</f>
        <v>#REF!</v>
      </c>
      <c r="D111" s="54" t="s">
        <v>61</v>
      </c>
      <c r="E111" s="14"/>
      <c r="F111" s="14"/>
      <c r="G111" s="4"/>
      <c r="H111" s="4"/>
      <c r="I111" s="4"/>
      <c r="J111" s="4"/>
      <c r="K111" s="4"/>
      <c r="L111" s="21"/>
      <c r="M111" s="38"/>
      <c r="O111" s="58"/>
    </row>
    <row r="112" spans="1:15" x14ac:dyDescent="0.2">
      <c r="A112" s="139"/>
      <c r="B112" s="25"/>
      <c r="C112" s="25"/>
      <c r="D112" s="113" t="s">
        <v>90</v>
      </c>
      <c r="E112" s="14"/>
      <c r="F112" s="14"/>
      <c r="G112" s="5">
        <v>38</v>
      </c>
      <c r="H112" s="4"/>
      <c r="I112" s="4">
        <v>1.1000000000000001</v>
      </c>
      <c r="J112" s="4">
        <v>1.25</v>
      </c>
      <c r="K112" s="3">
        <f>J112+G112*I112</f>
        <v>43.050000000000004</v>
      </c>
      <c r="L112" s="21"/>
      <c r="M112" s="38"/>
      <c r="O112" s="58"/>
    </row>
    <row r="113" spans="1:15" x14ac:dyDescent="0.2">
      <c r="A113" s="140"/>
      <c r="B113" s="31"/>
      <c r="C113" s="32"/>
      <c r="D113" s="7" t="s">
        <v>5</v>
      </c>
      <c r="E113" s="16" t="s">
        <v>62</v>
      </c>
      <c r="F113" s="14"/>
      <c r="G113" s="4"/>
      <c r="H113" s="4"/>
      <c r="I113" s="4"/>
      <c r="J113" s="4"/>
      <c r="K113" s="43">
        <f>SUM(K112:K112)</f>
        <v>43.050000000000004</v>
      </c>
      <c r="L113" s="21"/>
      <c r="M113" s="38"/>
      <c r="O113" s="62">
        <f>+M113</f>
        <v>0</v>
      </c>
    </row>
    <row r="114" spans="1:15" ht="7.5" customHeight="1" x14ac:dyDescent="0.2">
      <c r="A114" s="39"/>
      <c r="B114" s="30"/>
      <c r="C114" s="17"/>
      <c r="D114" s="6"/>
      <c r="E114" s="16"/>
      <c r="F114" s="14"/>
      <c r="G114" s="4"/>
      <c r="H114" s="4"/>
      <c r="I114" s="4"/>
      <c r="J114" s="4"/>
      <c r="K114" s="4"/>
      <c r="L114" s="21"/>
      <c r="M114" s="38"/>
      <c r="O114" s="58"/>
    </row>
    <row r="115" spans="1:15" ht="63.75" x14ac:dyDescent="0.2">
      <c r="A115" s="139" t="s">
        <v>37</v>
      </c>
      <c r="B115" s="19" t="e">
        <f>#REF!</f>
        <v>#REF!</v>
      </c>
      <c r="C115" s="42" t="e">
        <f>#REF!</f>
        <v>#REF!</v>
      </c>
      <c r="D115" s="56" t="s">
        <v>65</v>
      </c>
      <c r="E115" s="14"/>
      <c r="F115" s="14"/>
      <c r="G115" s="4"/>
      <c r="H115" s="4"/>
      <c r="I115" s="4"/>
      <c r="J115" s="4"/>
      <c r="K115" s="4"/>
      <c r="L115" s="21"/>
      <c r="M115" s="38"/>
      <c r="O115" s="58"/>
    </row>
    <row r="116" spans="1:15" ht="18.95" customHeight="1" x14ac:dyDescent="0.2">
      <c r="A116" s="139"/>
      <c r="B116" s="19" t="e">
        <f>#REF!</f>
        <v>#REF!</v>
      </c>
      <c r="C116" s="19" t="e">
        <f>#REF!</f>
        <v>#REF!</v>
      </c>
      <c r="D116" s="56" t="s">
        <v>178</v>
      </c>
      <c r="E116" s="14"/>
      <c r="F116" s="14"/>
      <c r="G116" s="4"/>
      <c r="H116" s="4"/>
      <c r="I116" s="4"/>
      <c r="J116" s="4"/>
      <c r="K116" s="4"/>
      <c r="L116" s="21"/>
      <c r="M116" s="38"/>
      <c r="O116" s="58"/>
    </row>
    <row r="117" spans="1:15" x14ac:dyDescent="0.2">
      <c r="A117" s="139"/>
      <c r="B117" s="25"/>
      <c r="C117" s="25"/>
      <c r="D117" s="113" t="s">
        <v>90</v>
      </c>
      <c r="E117" s="14"/>
      <c r="F117" s="14"/>
      <c r="G117" s="5">
        <v>38</v>
      </c>
      <c r="H117" s="4"/>
      <c r="I117" s="4">
        <v>1.1000000000000001</v>
      </c>
      <c r="J117" s="4">
        <v>1.25</v>
      </c>
      <c r="K117" s="3">
        <f>J117+G117*I117</f>
        <v>43.050000000000004</v>
      </c>
      <c r="L117" s="21"/>
      <c r="M117" s="38"/>
      <c r="O117" s="58"/>
    </row>
    <row r="118" spans="1:15" x14ac:dyDescent="0.2">
      <c r="A118" s="140"/>
      <c r="B118" s="31"/>
      <c r="C118" s="32"/>
      <c r="D118" s="7" t="s">
        <v>5</v>
      </c>
      <c r="E118" s="16" t="s">
        <v>62</v>
      </c>
      <c r="F118" s="14"/>
      <c r="G118" s="4"/>
      <c r="H118" s="4"/>
      <c r="I118" s="4"/>
      <c r="J118" s="4"/>
      <c r="K118" s="43">
        <f>SUM(K117:K117)</f>
        <v>43.050000000000004</v>
      </c>
      <c r="L118" s="21"/>
      <c r="M118" s="38"/>
      <c r="O118" s="62">
        <f>+M118</f>
        <v>0</v>
      </c>
    </row>
    <row r="119" spans="1:15" ht="6" customHeight="1" x14ac:dyDescent="0.2">
      <c r="A119" s="108"/>
      <c r="B119" s="31"/>
      <c r="C119" s="32"/>
      <c r="D119" s="7"/>
      <c r="E119" s="16"/>
      <c r="F119" s="14"/>
      <c r="G119" s="4"/>
      <c r="H119" s="4"/>
      <c r="I119" s="4"/>
      <c r="J119" s="4"/>
      <c r="K119" s="43"/>
      <c r="L119" s="21"/>
      <c r="M119" s="38"/>
      <c r="O119" s="62"/>
    </row>
    <row r="120" spans="1:15" ht="51" x14ac:dyDescent="0.2">
      <c r="A120" s="141" t="s">
        <v>38</v>
      </c>
      <c r="B120" s="19" t="e">
        <f>#REF!</f>
        <v>#REF!</v>
      </c>
      <c r="C120" s="51" t="e">
        <f>#REF!</f>
        <v>#REF!</v>
      </c>
      <c r="D120" s="18" t="s">
        <v>177</v>
      </c>
      <c r="E120" s="14"/>
      <c r="F120" s="14"/>
      <c r="G120" s="4"/>
      <c r="H120" s="4"/>
      <c r="I120" s="4"/>
      <c r="J120" s="4"/>
      <c r="K120" s="4"/>
      <c r="L120" s="21"/>
      <c r="M120" s="38"/>
      <c r="O120" s="62"/>
    </row>
    <row r="121" spans="1:15" x14ac:dyDescent="0.2">
      <c r="A121" s="141"/>
      <c r="B121" s="19" t="e">
        <f>#REF!</f>
        <v>#REF!</v>
      </c>
      <c r="C121" s="12"/>
      <c r="D121" s="112" t="s">
        <v>170</v>
      </c>
      <c r="E121" s="14"/>
      <c r="F121" s="14"/>
      <c r="G121" s="4"/>
      <c r="H121" s="4"/>
      <c r="I121" s="4"/>
      <c r="J121" s="4"/>
      <c r="K121" s="4"/>
      <c r="L121" s="21"/>
      <c r="M121" s="38"/>
      <c r="O121" s="62"/>
    </row>
    <row r="122" spans="1:15" x14ac:dyDescent="0.2">
      <c r="A122" s="141"/>
      <c r="B122" s="31"/>
      <c r="C122" s="32"/>
      <c r="D122" s="7" t="s">
        <v>5</v>
      </c>
      <c r="E122" s="16" t="s">
        <v>62</v>
      </c>
      <c r="F122" s="14"/>
      <c r="G122" s="4"/>
      <c r="H122" s="4"/>
      <c r="I122" s="4"/>
      <c r="J122" s="4"/>
      <c r="K122" s="11">
        <v>47</v>
      </c>
      <c r="L122" s="21"/>
      <c r="M122" s="38"/>
      <c r="O122" s="62"/>
    </row>
    <row r="123" spans="1:15" ht="6" customHeight="1" x14ac:dyDescent="0.2">
      <c r="A123" s="50"/>
      <c r="B123" s="31"/>
      <c r="C123" s="32"/>
      <c r="D123" s="7"/>
      <c r="E123" s="16"/>
      <c r="F123" s="14"/>
      <c r="G123" s="4"/>
      <c r="H123" s="4"/>
      <c r="I123" s="4"/>
      <c r="J123" s="4"/>
      <c r="K123" s="43"/>
      <c r="L123" s="21"/>
      <c r="M123" s="38"/>
      <c r="O123" s="58"/>
    </row>
    <row r="124" spans="1:15" ht="39.6" customHeight="1" x14ac:dyDescent="0.2">
      <c r="A124" s="139" t="s">
        <v>39</v>
      </c>
      <c r="B124" s="19" t="e">
        <f>#REF!</f>
        <v>#REF!</v>
      </c>
      <c r="C124" s="51" t="e">
        <f>#REF!</f>
        <v>#REF!</v>
      </c>
      <c r="D124" s="18" t="s">
        <v>92</v>
      </c>
      <c r="E124" s="14"/>
      <c r="F124" s="14"/>
      <c r="G124" s="4"/>
      <c r="H124" s="4"/>
      <c r="I124" s="4"/>
      <c r="J124" s="4"/>
      <c r="K124" s="4"/>
      <c r="L124" s="21"/>
      <c r="M124" s="38"/>
      <c r="O124" s="58"/>
    </row>
    <row r="125" spans="1:15" x14ac:dyDescent="0.2">
      <c r="A125" s="139"/>
      <c r="B125" s="19" t="e">
        <f>#REF!</f>
        <v>#REF!</v>
      </c>
      <c r="C125" s="12"/>
      <c r="D125" s="18" t="s">
        <v>14</v>
      </c>
      <c r="E125" s="14"/>
      <c r="F125" s="14"/>
      <c r="G125" s="4"/>
      <c r="H125" s="4"/>
      <c r="I125" s="4"/>
      <c r="J125" s="4"/>
      <c r="K125" s="4"/>
      <c r="L125" s="21"/>
      <c r="M125" s="38"/>
      <c r="O125" s="58"/>
    </row>
    <row r="126" spans="1:15" x14ac:dyDescent="0.2">
      <c r="A126" s="139"/>
      <c r="B126" s="5"/>
      <c r="C126" s="12"/>
      <c r="D126" s="35" t="s">
        <v>91</v>
      </c>
      <c r="E126" s="14"/>
      <c r="F126" s="14">
        <v>2</v>
      </c>
      <c r="G126" s="3"/>
      <c r="H126" s="3"/>
      <c r="I126" s="3">
        <v>16</v>
      </c>
      <c r="J126" s="3"/>
      <c r="K126" s="3">
        <f>PRODUCT(F126:J126)</f>
        <v>32</v>
      </c>
      <c r="L126" s="21"/>
      <c r="M126" s="38"/>
      <c r="O126" s="58"/>
    </row>
    <row r="127" spans="1:15" x14ac:dyDescent="0.2">
      <c r="A127" s="140"/>
      <c r="B127" s="31"/>
      <c r="C127" s="32"/>
      <c r="D127" s="7" t="s">
        <v>5</v>
      </c>
      <c r="E127" s="16" t="s">
        <v>13</v>
      </c>
      <c r="F127" s="14"/>
      <c r="G127" s="4"/>
      <c r="H127" s="4"/>
      <c r="I127" s="4"/>
      <c r="J127" s="4"/>
      <c r="K127" s="11">
        <f>SUM(K126)</f>
        <v>32</v>
      </c>
      <c r="L127" s="21"/>
      <c r="M127" s="38"/>
      <c r="O127" s="62">
        <f>+M127</f>
        <v>0</v>
      </c>
    </row>
    <row r="128" spans="1:15" ht="24" customHeight="1" x14ac:dyDescent="0.2">
      <c r="A128" s="139" t="s">
        <v>40</v>
      </c>
      <c r="B128" s="19" t="e">
        <f>#REF!</f>
        <v>#REF!</v>
      </c>
      <c r="C128" s="42" t="e">
        <f>#REF!</f>
        <v>#REF!</v>
      </c>
      <c r="D128" s="56" t="s">
        <v>105</v>
      </c>
      <c r="E128" s="14"/>
      <c r="F128" s="14"/>
      <c r="G128" s="4"/>
      <c r="H128" s="4"/>
      <c r="I128" s="4"/>
      <c r="J128" s="4"/>
      <c r="K128" s="4"/>
      <c r="L128" s="21"/>
      <c r="M128" s="38"/>
      <c r="O128" s="58"/>
    </row>
    <row r="129" spans="1:16" x14ac:dyDescent="0.2">
      <c r="A129" s="139"/>
      <c r="B129" s="19" t="e">
        <f>#REF!</f>
        <v>#REF!</v>
      </c>
      <c r="C129" s="12"/>
      <c r="D129" s="18" t="s">
        <v>14</v>
      </c>
      <c r="E129" s="14"/>
      <c r="F129" s="14"/>
      <c r="G129" s="4"/>
      <c r="H129" s="4"/>
      <c r="I129" s="4"/>
      <c r="J129" s="4"/>
      <c r="K129" s="4"/>
      <c r="L129" s="21"/>
      <c r="M129" s="38"/>
      <c r="O129" s="58"/>
    </row>
    <row r="130" spans="1:16" x14ac:dyDescent="0.2">
      <c r="A130" s="139"/>
      <c r="B130" s="5"/>
      <c r="C130" s="12"/>
      <c r="D130" s="35" t="s">
        <v>106</v>
      </c>
      <c r="E130" s="14"/>
      <c r="F130" s="14">
        <v>3</v>
      </c>
      <c r="G130" s="3"/>
      <c r="H130" s="3"/>
      <c r="I130" s="3">
        <f>8*10</f>
        <v>80</v>
      </c>
      <c r="J130" s="3"/>
      <c r="K130" s="3">
        <f>16*4</f>
        <v>64</v>
      </c>
      <c r="L130" s="21"/>
      <c r="M130" s="38"/>
      <c r="O130" s="58"/>
    </row>
    <row r="131" spans="1:16" x14ac:dyDescent="0.2">
      <c r="A131" s="140"/>
      <c r="B131" s="31"/>
      <c r="C131" s="32"/>
      <c r="D131" s="7" t="s">
        <v>5</v>
      </c>
      <c r="E131" s="16" t="s">
        <v>13</v>
      </c>
      <c r="F131" s="14"/>
      <c r="G131" s="4"/>
      <c r="H131" s="4"/>
      <c r="I131" s="4"/>
      <c r="J131" s="4"/>
      <c r="K131" s="11">
        <f>SUM(K130)</f>
        <v>64</v>
      </c>
      <c r="L131" s="21"/>
      <c r="M131" s="38"/>
      <c r="O131" s="62">
        <f>+M131</f>
        <v>0</v>
      </c>
      <c r="P131" s="58" t="s">
        <v>72</v>
      </c>
    </row>
    <row r="132" spans="1:16" ht="21" customHeight="1" x14ac:dyDescent="0.25">
      <c r="A132" s="40"/>
      <c r="B132" s="30"/>
      <c r="C132" s="17"/>
      <c r="D132" s="6"/>
      <c r="E132" s="16"/>
      <c r="F132" s="14"/>
      <c r="G132" s="4"/>
      <c r="H132" s="4"/>
      <c r="I132" s="4"/>
      <c r="J132" s="4"/>
      <c r="K132" s="4"/>
      <c r="L132" s="101"/>
      <c r="M132" s="102"/>
      <c r="O132" s="59">
        <f>SUM(O22:O131)</f>
        <v>0</v>
      </c>
    </row>
    <row r="133" spans="1:16" s="2" customFormat="1" ht="18" x14ac:dyDescent="0.25">
      <c r="A133" s="46" t="s">
        <v>69</v>
      </c>
      <c r="B133" s="47"/>
      <c r="C133" s="47"/>
      <c r="D133" s="47"/>
      <c r="E133" s="47"/>
      <c r="F133" s="47"/>
      <c r="G133" s="47"/>
      <c r="H133" s="47"/>
      <c r="I133" s="47"/>
      <c r="J133" s="47"/>
      <c r="K133" s="47"/>
      <c r="L133" s="47"/>
      <c r="M133" s="48"/>
      <c r="O133" s="63"/>
    </row>
    <row r="134" spans="1:16" s="2" customFormat="1" ht="18" customHeight="1" x14ac:dyDescent="0.25">
      <c r="A134" s="69"/>
      <c r="B134" s="70"/>
      <c r="C134" s="70"/>
      <c r="D134" s="60" t="s">
        <v>101</v>
      </c>
      <c r="E134" s="70"/>
      <c r="F134" s="70"/>
      <c r="G134" s="70"/>
      <c r="H134" s="70"/>
      <c r="I134" s="70"/>
      <c r="J134" s="70"/>
      <c r="K134" s="70"/>
      <c r="L134" s="70"/>
      <c r="M134" s="70"/>
      <c r="O134" s="63"/>
    </row>
    <row r="135" spans="1:16" ht="175.9" customHeight="1" x14ac:dyDescent="0.2">
      <c r="A135" s="138" t="s">
        <v>41</v>
      </c>
      <c r="B135" s="36" t="e">
        <f>#REF!</f>
        <v>#REF!</v>
      </c>
      <c r="C135" s="41" t="e">
        <f>#REF!</f>
        <v>#REF!</v>
      </c>
      <c r="D135" s="68" t="s">
        <v>185</v>
      </c>
      <c r="E135" s="17" t="s">
        <v>73</v>
      </c>
      <c r="F135" s="9"/>
      <c r="G135" s="67"/>
      <c r="H135" s="67"/>
      <c r="I135" s="67"/>
      <c r="J135" s="67"/>
      <c r="K135" s="67">
        <v>1</v>
      </c>
      <c r="L135" s="22">
        <v>100180</v>
      </c>
      <c r="M135" s="52">
        <f>K135*L135</f>
        <v>100180</v>
      </c>
      <c r="O135" s="62">
        <f>+M135</f>
        <v>100180</v>
      </c>
    </row>
    <row r="136" spans="1:16" x14ac:dyDescent="0.2">
      <c r="A136" s="139"/>
      <c r="B136" s="19" t="e">
        <f>#REF!</f>
        <v>#REF!</v>
      </c>
      <c r="C136" s="19"/>
      <c r="D136" s="54" t="s">
        <v>95</v>
      </c>
      <c r="E136" s="14"/>
      <c r="F136" s="14"/>
      <c r="G136" s="3"/>
      <c r="H136" s="3"/>
      <c r="I136" s="3"/>
      <c r="J136" s="3"/>
      <c r="K136" s="3"/>
      <c r="L136" s="21"/>
      <c r="M136" s="38"/>
      <c r="O136" s="58"/>
    </row>
    <row r="137" spans="1:16" ht="60" customHeight="1" x14ac:dyDescent="0.2">
      <c r="A137" s="139"/>
      <c r="B137" s="19"/>
      <c r="C137" s="19"/>
      <c r="D137" s="64" t="s">
        <v>179</v>
      </c>
      <c r="E137" s="36" t="s">
        <v>73</v>
      </c>
      <c r="F137" s="33"/>
      <c r="G137" s="49"/>
      <c r="H137" s="49"/>
      <c r="I137" s="49"/>
      <c r="J137" s="49"/>
      <c r="K137" s="49">
        <v>2</v>
      </c>
      <c r="L137" s="72">
        <v>1670.76</v>
      </c>
      <c r="M137" s="73">
        <f>K137*L137</f>
        <v>3341.52</v>
      </c>
      <c r="O137" s="62">
        <f>+M137</f>
        <v>3341.52</v>
      </c>
    </row>
    <row r="138" spans="1:16" ht="51" x14ac:dyDescent="0.2">
      <c r="A138" s="139"/>
      <c r="B138" s="19"/>
      <c r="C138" s="19"/>
      <c r="D138" s="64" t="s">
        <v>118</v>
      </c>
      <c r="E138" s="16" t="s">
        <v>73</v>
      </c>
      <c r="F138" s="14"/>
      <c r="G138" s="3"/>
      <c r="H138" s="3"/>
      <c r="I138" s="3"/>
      <c r="J138" s="3"/>
      <c r="K138" s="3">
        <v>1</v>
      </c>
      <c r="L138" s="21"/>
      <c r="M138" s="38"/>
      <c r="O138" s="62">
        <f t="shared" ref="O138:O143" si="0">+M139</f>
        <v>3508.1</v>
      </c>
    </row>
    <row r="139" spans="1:16" ht="25.5" x14ac:dyDescent="0.2">
      <c r="A139" s="139"/>
      <c r="B139" s="19"/>
      <c r="C139" s="19"/>
      <c r="D139" s="64" t="s">
        <v>110</v>
      </c>
      <c r="E139" s="16" t="s">
        <v>73</v>
      </c>
      <c r="F139" s="14"/>
      <c r="G139" s="3"/>
      <c r="H139" s="3"/>
      <c r="I139" s="3"/>
      <c r="J139" s="3"/>
      <c r="K139" s="3">
        <v>1</v>
      </c>
      <c r="L139" s="22">
        <v>3508.1</v>
      </c>
      <c r="M139" s="73">
        <f t="shared" ref="M139:M144" si="1">K138*L139</f>
        <v>3508.1</v>
      </c>
      <c r="O139" s="62">
        <f t="shared" si="0"/>
        <v>2095.92</v>
      </c>
      <c r="P139" s="58">
        <v>1750</v>
      </c>
    </row>
    <row r="140" spans="1:16" ht="25.5" x14ac:dyDescent="0.2">
      <c r="A140" s="139"/>
      <c r="B140" s="19"/>
      <c r="C140" s="19"/>
      <c r="D140" s="64" t="s">
        <v>108</v>
      </c>
      <c r="E140" s="16" t="s">
        <v>73</v>
      </c>
      <c r="F140" s="14"/>
      <c r="G140" s="3"/>
      <c r="H140" s="3"/>
      <c r="I140" s="3"/>
      <c r="J140" s="3"/>
      <c r="K140" s="3">
        <v>1</v>
      </c>
      <c r="L140" s="21">
        <v>2095.92</v>
      </c>
      <c r="M140" s="73">
        <f t="shared" si="1"/>
        <v>2095.92</v>
      </c>
      <c r="O140" s="62">
        <f t="shared" si="0"/>
        <v>2249.9499999999998</v>
      </c>
      <c r="P140" s="58">
        <f>448.52+546</f>
        <v>994.52</v>
      </c>
    </row>
    <row r="141" spans="1:16" ht="25.5" x14ac:dyDescent="0.2">
      <c r="A141" s="139"/>
      <c r="B141" s="19"/>
      <c r="C141" s="19"/>
      <c r="D141" s="64" t="s">
        <v>111</v>
      </c>
      <c r="E141" s="16" t="s">
        <v>73</v>
      </c>
      <c r="F141" s="14"/>
      <c r="G141" s="3"/>
      <c r="H141" s="3"/>
      <c r="I141" s="3"/>
      <c r="J141" s="3"/>
      <c r="K141" s="3">
        <v>1</v>
      </c>
      <c r="L141" s="21">
        <v>2249.9499999999998</v>
      </c>
      <c r="M141" s="73">
        <f t="shared" si="1"/>
        <v>2249.9499999999998</v>
      </c>
      <c r="O141" s="62">
        <f t="shared" si="0"/>
        <v>4453.7</v>
      </c>
      <c r="P141" s="58">
        <f>309.36+546</f>
        <v>855.36</v>
      </c>
    </row>
    <row r="142" spans="1:16" x14ac:dyDescent="0.2">
      <c r="A142" s="139"/>
      <c r="B142" s="19"/>
      <c r="C142" s="19"/>
      <c r="D142" s="64" t="s">
        <v>109</v>
      </c>
      <c r="E142" s="16" t="s">
        <v>73</v>
      </c>
      <c r="F142" s="14"/>
      <c r="G142" s="3"/>
      <c r="H142" s="3"/>
      <c r="I142" s="3"/>
      <c r="J142" s="3"/>
      <c r="K142" s="3">
        <v>1</v>
      </c>
      <c r="L142" s="21">
        <v>4453.7</v>
      </c>
      <c r="M142" s="73">
        <f t="shared" si="1"/>
        <v>4453.7</v>
      </c>
      <c r="O142" s="62">
        <f t="shared" si="0"/>
        <v>5984</v>
      </c>
      <c r="P142" s="58">
        <v>1804.19</v>
      </c>
    </row>
    <row r="143" spans="1:16" ht="25.5" x14ac:dyDescent="0.2">
      <c r="A143" s="139"/>
      <c r="B143" s="19"/>
      <c r="C143" s="19"/>
      <c r="D143" s="65" t="s">
        <v>112</v>
      </c>
      <c r="E143" s="16" t="s">
        <v>73</v>
      </c>
      <c r="F143" s="14"/>
      <c r="G143" s="3"/>
      <c r="H143" s="3"/>
      <c r="I143" s="3"/>
      <c r="J143" s="3"/>
      <c r="K143" s="3">
        <v>1</v>
      </c>
      <c r="L143" s="21">
        <v>5984</v>
      </c>
      <c r="M143" s="73">
        <f t="shared" si="1"/>
        <v>5984</v>
      </c>
      <c r="O143" s="62">
        <f t="shared" si="0"/>
        <v>955.5</v>
      </c>
      <c r="P143" s="58"/>
    </row>
    <row r="144" spans="1:16" ht="38.25" x14ac:dyDescent="0.2">
      <c r="A144" s="139"/>
      <c r="B144" s="19"/>
      <c r="C144" s="19"/>
      <c r="D144" s="65" t="s">
        <v>189</v>
      </c>
      <c r="E144" s="16" t="s">
        <v>73</v>
      </c>
      <c r="F144" s="14"/>
      <c r="G144" s="3"/>
      <c r="H144" s="3"/>
      <c r="I144" s="3"/>
      <c r="J144" s="3"/>
      <c r="K144" s="3">
        <v>1</v>
      </c>
      <c r="L144" s="21">
        <v>955.5</v>
      </c>
      <c r="M144" s="73">
        <f t="shared" si="1"/>
        <v>955.5</v>
      </c>
      <c r="O144" s="62" t="e">
        <f>+#REF!</f>
        <v>#REF!</v>
      </c>
      <c r="P144" s="58"/>
    </row>
    <row r="145" spans="1:16" x14ac:dyDescent="0.2">
      <c r="A145" s="139"/>
      <c r="B145" s="19"/>
      <c r="C145" s="19"/>
      <c r="D145" s="135" t="s">
        <v>97</v>
      </c>
      <c r="E145" s="16" t="s">
        <v>73</v>
      </c>
      <c r="F145" s="14"/>
      <c r="G145" s="3"/>
      <c r="H145" s="3"/>
      <c r="I145" s="3"/>
      <c r="J145" s="3"/>
      <c r="K145" s="3">
        <v>1</v>
      </c>
      <c r="L145" s="21">
        <v>1370</v>
      </c>
      <c r="M145" s="73">
        <f t="shared" ref="M145:M203" si="2">K145*L145</f>
        <v>1370</v>
      </c>
      <c r="O145" s="62">
        <f t="shared" ref="O145:O164" si="3">+M145</f>
        <v>1370</v>
      </c>
      <c r="P145" s="58">
        <v>1250</v>
      </c>
    </row>
    <row r="146" spans="1:16" ht="51" x14ac:dyDescent="0.2">
      <c r="A146" s="139"/>
      <c r="B146" s="19"/>
      <c r="C146" s="19"/>
      <c r="D146" s="64" t="s">
        <v>193</v>
      </c>
      <c r="E146" s="16" t="s">
        <v>73</v>
      </c>
      <c r="F146" s="14"/>
      <c r="G146" s="3"/>
      <c r="H146" s="3"/>
      <c r="I146" s="3"/>
      <c r="J146" s="3"/>
      <c r="K146" s="3">
        <v>2</v>
      </c>
      <c r="L146" s="21">
        <v>1776.5</v>
      </c>
      <c r="M146" s="73">
        <f t="shared" si="2"/>
        <v>3553</v>
      </c>
      <c r="O146" s="62">
        <f t="shared" si="3"/>
        <v>3553</v>
      </c>
      <c r="P146" s="58"/>
    </row>
    <row r="147" spans="1:16" ht="51" x14ac:dyDescent="0.2">
      <c r="A147" s="139"/>
      <c r="B147" s="19"/>
      <c r="C147" s="19"/>
      <c r="D147" s="64" t="s">
        <v>172</v>
      </c>
      <c r="E147" s="16" t="s">
        <v>73</v>
      </c>
      <c r="F147" s="14"/>
      <c r="G147" s="3"/>
      <c r="H147" s="3"/>
      <c r="I147" s="3"/>
      <c r="J147" s="3"/>
      <c r="K147" s="3">
        <v>1</v>
      </c>
      <c r="L147" s="21">
        <v>1963</v>
      </c>
      <c r="M147" s="73">
        <f t="shared" si="2"/>
        <v>1963</v>
      </c>
      <c r="O147" s="62">
        <f>+M147</f>
        <v>1963</v>
      </c>
      <c r="P147" s="58"/>
    </row>
    <row r="148" spans="1:16" ht="25.5" x14ac:dyDescent="0.2">
      <c r="A148" s="139"/>
      <c r="B148" s="19"/>
      <c r="C148" s="19"/>
      <c r="D148" s="135" t="s">
        <v>157</v>
      </c>
      <c r="E148" s="16" t="s">
        <v>73</v>
      </c>
      <c r="F148" s="14"/>
      <c r="G148" s="3"/>
      <c r="H148" s="3"/>
      <c r="I148" s="3"/>
      <c r="J148" s="3"/>
      <c r="K148" s="3">
        <v>4</v>
      </c>
      <c r="L148" s="21">
        <v>1127.5999999999999</v>
      </c>
      <c r="M148" s="73">
        <f t="shared" si="2"/>
        <v>4510.3999999999996</v>
      </c>
      <c r="O148" s="62">
        <f>+M148</f>
        <v>4510.3999999999996</v>
      </c>
      <c r="P148" s="58">
        <v>950</v>
      </c>
    </row>
    <row r="149" spans="1:16" ht="25.5" x14ac:dyDescent="0.2">
      <c r="A149" s="139"/>
      <c r="B149" s="19"/>
      <c r="C149" s="19"/>
      <c r="D149" s="135" t="s">
        <v>113</v>
      </c>
      <c r="E149" s="16" t="s">
        <v>73</v>
      </c>
      <c r="F149" s="14"/>
      <c r="G149" s="3"/>
      <c r="H149" s="3"/>
      <c r="I149" s="3"/>
      <c r="J149" s="3"/>
      <c r="K149" s="3">
        <v>1</v>
      </c>
      <c r="L149" s="21">
        <v>377</v>
      </c>
      <c r="M149" s="73">
        <f t="shared" si="2"/>
        <v>377</v>
      </c>
      <c r="O149" s="62">
        <f>+M149</f>
        <v>377</v>
      </c>
      <c r="P149" s="58">
        <v>210</v>
      </c>
    </row>
    <row r="150" spans="1:16" ht="25.5" x14ac:dyDescent="0.2">
      <c r="A150" s="139"/>
      <c r="B150" s="19"/>
      <c r="C150" s="19"/>
      <c r="D150" s="135" t="s">
        <v>114</v>
      </c>
      <c r="E150" s="16" t="s">
        <v>73</v>
      </c>
      <c r="F150" s="14"/>
      <c r="G150" s="3"/>
      <c r="H150" s="3"/>
      <c r="I150" s="3"/>
      <c r="J150" s="3"/>
      <c r="K150" s="3">
        <v>1</v>
      </c>
      <c r="L150" s="21">
        <v>545.15</v>
      </c>
      <c r="M150" s="73">
        <f t="shared" si="2"/>
        <v>545.15</v>
      </c>
      <c r="O150" s="62">
        <f>+M150</f>
        <v>545.15</v>
      </c>
      <c r="P150" s="58">
        <v>230</v>
      </c>
    </row>
    <row r="151" spans="1:16" ht="25.5" x14ac:dyDescent="0.2">
      <c r="A151" s="139"/>
      <c r="B151" s="19"/>
      <c r="C151" s="19"/>
      <c r="D151" s="65" t="s">
        <v>103</v>
      </c>
      <c r="E151" s="16" t="s">
        <v>73</v>
      </c>
      <c r="F151" s="14"/>
      <c r="G151" s="4"/>
      <c r="H151" s="4"/>
      <c r="I151" s="4"/>
      <c r="J151" s="4"/>
      <c r="K151" s="3">
        <v>1</v>
      </c>
      <c r="L151" s="21">
        <v>1000</v>
      </c>
      <c r="M151" s="73">
        <f t="shared" si="2"/>
        <v>1000</v>
      </c>
      <c r="O151" s="62">
        <f>+M151</f>
        <v>1000</v>
      </c>
      <c r="P151" s="58"/>
    </row>
    <row r="152" spans="1:16" x14ac:dyDescent="0.2">
      <c r="A152" s="139"/>
      <c r="B152" s="19"/>
      <c r="C152" s="19"/>
      <c r="D152" s="71" t="s">
        <v>175</v>
      </c>
      <c r="E152" s="16"/>
      <c r="F152" s="14"/>
      <c r="G152" s="3"/>
      <c r="H152" s="3"/>
      <c r="I152" s="3"/>
      <c r="J152" s="3"/>
      <c r="K152" s="3"/>
      <c r="L152" s="21"/>
      <c r="M152" s="73">
        <f t="shared" si="2"/>
        <v>0</v>
      </c>
      <c r="O152" s="62"/>
      <c r="P152" s="58"/>
    </row>
    <row r="153" spans="1:16" ht="25.5" x14ac:dyDescent="0.2">
      <c r="A153" s="139"/>
      <c r="B153" s="19"/>
      <c r="C153" s="19"/>
      <c r="D153" s="64" t="s">
        <v>102</v>
      </c>
      <c r="E153" s="19" t="s">
        <v>20</v>
      </c>
      <c r="F153" s="14"/>
      <c r="G153" s="3"/>
      <c r="H153" s="3"/>
      <c r="I153" s="3"/>
      <c r="J153" s="3"/>
      <c r="K153" s="114">
        <v>1</v>
      </c>
      <c r="L153" s="115">
        <v>1140</v>
      </c>
      <c r="M153" s="73">
        <f t="shared" si="2"/>
        <v>1140</v>
      </c>
      <c r="O153" s="62">
        <f t="shared" si="3"/>
        <v>1140</v>
      </c>
      <c r="P153" s="58"/>
    </row>
    <row r="154" spans="1:16" x14ac:dyDescent="0.2">
      <c r="A154" s="139"/>
      <c r="B154" s="19"/>
      <c r="C154" s="19"/>
      <c r="D154" s="64" t="s">
        <v>158</v>
      </c>
      <c r="E154" s="16" t="s">
        <v>73</v>
      </c>
      <c r="F154" s="14"/>
      <c r="G154" s="4"/>
      <c r="H154" s="4"/>
      <c r="I154" s="4"/>
      <c r="J154" s="4"/>
      <c r="K154" s="3">
        <v>1</v>
      </c>
      <c r="L154" s="21">
        <v>535</v>
      </c>
      <c r="M154" s="73">
        <f t="shared" si="2"/>
        <v>535</v>
      </c>
      <c r="O154" s="62">
        <f t="shared" si="3"/>
        <v>535</v>
      </c>
      <c r="P154" s="58"/>
    </row>
    <row r="155" spans="1:16" x14ac:dyDescent="0.2">
      <c r="A155" s="139"/>
      <c r="B155" s="19"/>
      <c r="C155" s="19"/>
      <c r="D155" s="71" t="s">
        <v>163</v>
      </c>
      <c r="E155" s="16" t="s">
        <v>73</v>
      </c>
      <c r="F155" s="14"/>
      <c r="G155" s="4"/>
      <c r="H155" s="4"/>
      <c r="I155" s="4"/>
      <c r="J155" s="4"/>
      <c r="K155" s="3">
        <v>1</v>
      </c>
      <c r="L155" s="21">
        <v>2875</v>
      </c>
      <c r="M155" s="73">
        <f t="shared" si="2"/>
        <v>2875</v>
      </c>
      <c r="O155" s="62">
        <f t="shared" si="3"/>
        <v>2875</v>
      </c>
      <c r="P155" s="58"/>
    </row>
    <row r="156" spans="1:16" x14ac:dyDescent="0.2">
      <c r="A156" s="139"/>
      <c r="B156" s="19"/>
      <c r="C156" s="19"/>
      <c r="D156" s="106" t="s">
        <v>159</v>
      </c>
      <c r="E156" s="16"/>
      <c r="F156" s="14"/>
      <c r="G156" s="4"/>
      <c r="H156" s="4"/>
      <c r="I156" s="4"/>
      <c r="J156" s="4"/>
      <c r="K156" s="3"/>
      <c r="L156" s="21"/>
      <c r="M156" s="73">
        <f t="shared" si="2"/>
        <v>0</v>
      </c>
      <c r="O156" s="62"/>
      <c r="P156" s="58"/>
    </row>
    <row r="157" spans="1:16" x14ac:dyDescent="0.2">
      <c r="A157" s="139"/>
      <c r="B157" s="19"/>
      <c r="C157" s="19"/>
      <c r="D157" s="106" t="s">
        <v>160</v>
      </c>
      <c r="E157" s="16"/>
      <c r="F157" s="14"/>
      <c r="G157" s="4"/>
      <c r="H157" s="4"/>
      <c r="I157" s="4"/>
      <c r="J157" s="4"/>
      <c r="K157" s="3"/>
      <c r="L157" s="21"/>
      <c r="M157" s="73">
        <f t="shared" si="2"/>
        <v>0</v>
      </c>
      <c r="O157" s="62"/>
      <c r="P157" s="58"/>
    </row>
    <row r="158" spans="1:16" x14ac:dyDescent="0.2">
      <c r="A158" s="139"/>
      <c r="B158" s="19"/>
      <c r="C158" s="19"/>
      <c r="D158" s="106" t="s">
        <v>161</v>
      </c>
      <c r="E158" s="16"/>
      <c r="F158" s="14"/>
      <c r="G158" s="4"/>
      <c r="H158" s="4"/>
      <c r="I158" s="4"/>
      <c r="J158" s="4"/>
      <c r="K158" s="3"/>
      <c r="L158" s="21"/>
      <c r="M158" s="73">
        <f t="shared" si="2"/>
        <v>0</v>
      </c>
      <c r="O158" s="62"/>
      <c r="P158" s="58"/>
    </row>
    <row r="159" spans="1:16" x14ac:dyDescent="0.2">
      <c r="A159" s="139"/>
      <c r="B159" s="19"/>
      <c r="C159" s="19"/>
      <c r="D159" s="106" t="s">
        <v>162</v>
      </c>
      <c r="E159" s="16"/>
      <c r="F159" s="14"/>
      <c r="G159" s="4"/>
      <c r="H159" s="4"/>
      <c r="I159" s="4"/>
      <c r="J159" s="4"/>
      <c r="K159" s="3"/>
      <c r="L159" s="21"/>
      <c r="M159" s="73">
        <f t="shared" si="2"/>
        <v>0</v>
      </c>
      <c r="O159" s="62"/>
      <c r="P159" s="58"/>
    </row>
    <row r="160" spans="1:16" x14ac:dyDescent="0.2">
      <c r="A160" s="139"/>
      <c r="B160" s="19"/>
      <c r="C160" s="19"/>
      <c r="D160" s="71" t="s">
        <v>180</v>
      </c>
      <c r="E160" s="16"/>
      <c r="F160" s="14"/>
      <c r="G160" s="3"/>
      <c r="H160" s="3"/>
      <c r="I160" s="3"/>
      <c r="J160" s="3"/>
      <c r="K160" s="3"/>
      <c r="L160" s="21"/>
      <c r="M160" s="73">
        <f t="shared" si="2"/>
        <v>0</v>
      </c>
      <c r="O160" s="62"/>
      <c r="P160" s="58"/>
    </row>
    <row r="161" spans="1:20" ht="38.25" x14ac:dyDescent="0.2">
      <c r="A161" s="139"/>
      <c r="B161" s="19"/>
      <c r="C161" s="19"/>
      <c r="D161" s="64" t="s">
        <v>181</v>
      </c>
      <c r="E161" s="19" t="s">
        <v>73</v>
      </c>
      <c r="F161" s="32"/>
      <c r="G161" s="114"/>
      <c r="H161" s="114"/>
      <c r="I161" s="114"/>
      <c r="J161" s="114"/>
      <c r="K161" s="114">
        <v>1</v>
      </c>
      <c r="L161" s="115">
        <v>1615</v>
      </c>
      <c r="M161" s="73">
        <f t="shared" si="2"/>
        <v>1615</v>
      </c>
      <c r="O161" s="62">
        <f>+M161</f>
        <v>1615</v>
      </c>
      <c r="P161" s="58"/>
    </row>
    <row r="162" spans="1:20" x14ac:dyDescent="0.2">
      <c r="A162" s="139"/>
      <c r="B162" s="19"/>
      <c r="C162" s="19"/>
      <c r="D162" s="71" t="s">
        <v>100</v>
      </c>
      <c r="E162" s="16"/>
      <c r="F162" s="14"/>
      <c r="G162" s="3"/>
      <c r="H162" s="3"/>
      <c r="I162" s="3"/>
      <c r="J162" s="3"/>
      <c r="K162" s="3"/>
      <c r="L162" s="21"/>
      <c r="M162" s="73">
        <f t="shared" si="2"/>
        <v>0</v>
      </c>
      <c r="O162" s="62"/>
      <c r="P162" s="58"/>
    </row>
    <row r="163" spans="1:20" ht="94.15" customHeight="1" x14ac:dyDescent="0.2">
      <c r="A163" s="139"/>
      <c r="B163" s="31"/>
      <c r="C163" s="32"/>
      <c r="D163" s="64" t="s">
        <v>115</v>
      </c>
      <c r="E163" s="16" t="s">
        <v>73</v>
      </c>
      <c r="F163" s="14"/>
      <c r="G163" s="4"/>
      <c r="H163" s="4"/>
      <c r="I163" s="4"/>
      <c r="J163" s="4"/>
      <c r="K163" s="3">
        <v>1</v>
      </c>
      <c r="L163" s="21">
        <v>16780</v>
      </c>
      <c r="M163" s="73">
        <f t="shared" si="2"/>
        <v>16780</v>
      </c>
      <c r="O163" s="62">
        <f t="shared" si="3"/>
        <v>16780</v>
      </c>
      <c r="P163" s="58">
        <f>+S163+T163</f>
        <v>5495.91</v>
      </c>
      <c r="Q163" s="24">
        <v>825</v>
      </c>
      <c r="R163">
        <v>0.25</v>
      </c>
      <c r="S163">
        <f>+Q163*R163</f>
        <v>206.25</v>
      </c>
      <c r="T163" s="58">
        <v>5289.66</v>
      </c>
    </row>
    <row r="164" spans="1:20" ht="91.15" customHeight="1" x14ac:dyDescent="0.2">
      <c r="A164" s="140"/>
      <c r="B164" s="31"/>
      <c r="C164" s="32"/>
      <c r="D164" s="65" t="s">
        <v>116</v>
      </c>
      <c r="E164" s="16" t="s">
        <v>73</v>
      </c>
      <c r="F164" s="14"/>
      <c r="G164" s="4"/>
      <c r="H164" s="4"/>
      <c r="I164" s="4"/>
      <c r="J164" s="4"/>
      <c r="K164" s="3">
        <v>2</v>
      </c>
      <c r="L164" s="21">
        <v>16950</v>
      </c>
      <c r="M164" s="73">
        <f t="shared" si="2"/>
        <v>33900</v>
      </c>
      <c r="O164" s="62">
        <f t="shared" si="3"/>
        <v>33900</v>
      </c>
      <c r="P164" s="58">
        <f>+S164+T164</f>
        <v>9938.3950000000004</v>
      </c>
      <c r="Q164">
        <v>625</v>
      </c>
      <c r="R164">
        <v>4</v>
      </c>
      <c r="S164">
        <f>+Q164*R164</f>
        <v>2500</v>
      </c>
      <c r="T164" s="58">
        <f>14876.79/2</f>
        <v>7438.3950000000004</v>
      </c>
    </row>
    <row r="165" spans="1:20" ht="12.6" customHeight="1" x14ac:dyDescent="0.2">
      <c r="A165" s="138" t="s">
        <v>42</v>
      </c>
      <c r="B165" s="31"/>
      <c r="C165" s="32"/>
      <c r="D165" s="89" t="s">
        <v>104</v>
      </c>
      <c r="M165" s="73">
        <f t="shared" si="2"/>
        <v>0</v>
      </c>
      <c r="P165" s="58"/>
      <c r="T165" s="58"/>
    </row>
    <row r="166" spans="1:20" ht="27" customHeight="1" x14ac:dyDescent="0.2">
      <c r="A166" s="142"/>
      <c r="B166" s="31"/>
      <c r="C166" s="32"/>
      <c r="D166" s="56" t="s">
        <v>117</v>
      </c>
      <c r="E166" s="88"/>
      <c r="F166" s="14"/>
      <c r="G166" s="4"/>
      <c r="H166" s="4"/>
      <c r="I166" s="4"/>
      <c r="J166" s="4"/>
      <c r="K166" s="43"/>
      <c r="L166" s="27"/>
      <c r="M166" s="73">
        <f t="shared" si="2"/>
        <v>0</v>
      </c>
      <c r="P166" s="58"/>
      <c r="T166" s="58"/>
    </row>
    <row r="167" spans="1:20" ht="12.6" customHeight="1" x14ac:dyDescent="0.2">
      <c r="A167" s="142"/>
      <c r="B167" s="31"/>
      <c r="C167" s="32"/>
      <c r="D167" s="56" t="s">
        <v>47</v>
      </c>
      <c r="E167" s="88" t="s">
        <v>12</v>
      </c>
      <c r="F167" s="14"/>
      <c r="G167" s="4">
        <v>60</v>
      </c>
      <c r="H167" s="4"/>
      <c r="I167" s="4"/>
      <c r="J167" s="4">
        <v>2</v>
      </c>
      <c r="K167" s="3">
        <v>100</v>
      </c>
      <c r="L167" s="27"/>
      <c r="M167" s="73">
        <f t="shared" si="2"/>
        <v>0</v>
      </c>
      <c r="P167" s="58"/>
      <c r="T167" s="58"/>
    </row>
    <row r="168" spans="1:20" ht="12.6" customHeight="1" x14ac:dyDescent="0.2">
      <c r="A168" s="142"/>
      <c r="B168" s="31"/>
      <c r="C168" s="32"/>
      <c r="D168" s="56" t="s">
        <v>70</v>
      </c>
      <c r="E168" s="88" t="s">
        <v>12</v>
      </c>
      <c r="F168" s="14"/>
      <c r="G168" s="4"/>
      <c r="H168" s="4"/>
      <c r="I168" s="4"/>
      <c r="J168" s="4"/>
      <c r="K168" s="3">
        <v>90</v>
      </c>
      <c r="L168" s="27"/>
      <c r="M168" s="73">
        <f t="shared" si="2"/>
        <v>0</v>
      </c>
      <c r="P168" s="58"/>
      <c r="T168" s="58"/>
    </row>
    <row r="169" spans="1:20" ht="12.6" customHeight="1" x14ac:dyDescent="0.2">
      <c r="A169" s="142"/>
      <c r="B169" s="31"/>
      <c r="C169" s="32"/>
      <c r="D169" s="56" t="s">
        <v>107</v>
      </c>
      <c r="E169" s="88" t="s">
        <v>12</v>
      </c>
      <c r="F169" s="14"/>
      <c r="G169" s="4"/>
      <c r="H169" s="4"/>
      <c r="I169" s="4"/>
      <c r="J169" s="4"/>
      <c r="K169" s="3">
        <v>50</v>
      </c>
      <c r="L169" s="27"/>
      <c r="M169" s="73">
        <f t="shared" si="2"/>
        <v>0</v>
      </c>
      <c r="P169" s="58"/>
      <c r="T169" s="58"/>
    </row>
    <row r="170" spans="1:20" ht="12.6" customHeight="1" x14ac:dyDescent="0.2">
      <c r="A170" s="142"/>
      <c r="B170" s="31"/>
      <c r="C170" s="32"/>
      <c r="D170" s="66" t="s">
        <v>5</v>
      </c>
      <c r="E170" s="88" t="s">
        <v>12</v>
      </c>
      <c r="F170" s="14"/>
      <c r="G170" s="4"/>
      <c r="H170" s="4"/>
      <c r="I170" s="4"/>
      <c r="J170" s="4"/>
      <c r="K170" s="3">
        <f>SUM(K167:K169)</f>
        <v>240</v>
      </c>
      <c r="L170" s="27">
        <v>17</v>
      </c>
      <c r="M170" s="73">
        <f t="shared" si="2"/>
        <v>4080</v>
      </c>
      <c r="O170" s="62">
        <f>+M170</f>
        <v>4080</v>
      </c>
      <c r="P170" s="58"/>
      <c r="T170" s="58"/>
    </row>
    <row r="171" spans="1:20" ht="12.6" customHeight="1" x14ac:dyDescent="0.2">
      <c r="A171" s="142"/>
      <c r="B171" s="31"/>
      <c r="C171" s="32"/>
      <c r="D171" s="56" t="s">
        <v>186</v>
      </c>
      <c r="E171" s="88"/>
      <c r="F171" s="14"/>
      <c r="G171" s="4"/>
      <c r="H171" s="4"/>
      <c r="I171" s="4"/>
      <c r="J171" s="4"/>
      <c r="K171" s="43"/>
      <c r="L171" s="27"/>
      <c r="M171" s="73">
        <f t="shared" si="2"/>
        <v>0</v>
      </c>
      <c r="P171" s="58"/>
      <c r="T171" s="58"/>
    </row>
    <row r="172" spans="1:20" ht="12.6" customHeight="1" x14ac:dyDescent="0.2">
      <c r="A172" s="143"/>
      <c r="B172" s="31"/>
      <c r="C172" s="32"/>
      <c r="D172" s="66" t="s">
        <v>5</v>
      </c>
      <c r="E172" s="88" t="s">
        <v>20</v>
      </c>
      <c r="F172" s="14"/>
      <c r="G172" s="4"/>
      <c r="H172" s="4"/>
      <c r="I172" s="4"/>
      <c r="J172" s="4"/>
      <c r="K172" s="43">
        <v>1</v>
      </c>
      <c r="L172" s="27">
        <v>2145</v>
      </c>
      <c r="M172" s="73">
        <f t="shared" si="2"/>
        <v>2145</v>
      </c>
      <c r="O172" s="62">
        <f>+M172</f>
        <v>2145</v>
      </c>
      <c r="P172" s="58"/>
      <c r="T172" s="58"/>
    </row>
    <row r="173" spans="1:20" ht="18.600000000000001" customHeight="1" x14ac:dyDescent="0.2">
      <c r="A173" s="138" t="s">
        <v>43</v>
      </c>
      <c r="B173" s="31"/>
      <c r="C173" s="32"/>
      <c r="D173" s="90" t="s">
        <v>145</v>
      </c>
      <c r="E173" s="74"/>
      <c r="F173" s="75"/>
      <c r="G173" s="76"/>
      <c r="H173" s="76"/>
      <c r="I173" s="76"/>
      <c r="J173" s="76"/>
      <c r="K173" s="76"/>
      <c r="L173" s="77"/>
      <c r="M173" s="73">
        <f t="shared" si="2"/>
        <v>0</v>
      </c>
      <c r="P173" s="58"/>
      <c r="T173" s="58"/>
    </row>
    <row r="174" spans="1:20" ht="33.6" customHeight="1" x14ac:dyDescent="0.2">
      <c r="A174" s="142"/>
      <c r="B174" s="31"/>
      <c r="C174" s="32"/>
      <c r="D174" s="91" t="s">
        <v>142</v>
      </c>
      <c r="E174" s="74"/>
      <c r="F174" s="75"/>
      <c r="G174" s="76"/>
      <c r="H174" s="76"/>
      <c r="I174" s="76"/>
      <c r="J174" s="76"/>
      <c r="K174" s="76"/>
      <c r="L174" s="77"/>
      <c r="M174" s="73"/>
      <c r="P174" s="58"/>
      <c r="T174" s="58"/>
    </row>
    <row r="175" spans="1:20" ht="21" x14ac:dyDescent="0.2">
      <c r="A175" s="142"/>
      <c r="B175" s="31"/>
      <c r="C175" s="32"/>
      <c r="D175" s="91" t="s">
        <v>143</v>
      </c>
      <c r="E175" s="78"/>
      <c r="M175" s="73"/>
      <c r="P175" s="58"/>
      <c r="T175" s="58"/>
    </row>
    <row r="176" spans="1:20" ht="12.6" customHeight="1" x14ac:dyDescent="0.2">
      <c r="A176" s="142"/>
      <c r="B176" s="31"/>
      <c r="C176" s="32"/>
      <c r="D176" s="92" t="s">
        <v>187</v>
      </c>
      <c r="E176" s="78"/>
      <c r="M176" s="73"/>
      <c r="P176" s="58"/>
      <c r="T176" s="58"/>
    </row>
    <row r="177" spans="1:20" ht="12.6" customHeight="1" x14ac:dyDescent="0.2">
      <c r="A177" s="142"/>
      <c r="B177" s="31"/>
      <c r="C177" s="32"/>
      <c r="D177" s="92" t="s">
        <v>144</v>
      </c>
      <c r="E177" s="78"/>
      <c r="M177" s="73"/>
      <c r="P177" s="58"/>
      <c r="T177" s="58"/>
    </row>
    <row r="178" spans="1:20" ht="12.6" customHeight="1" x14ac:dyDescent="0.2">
      <c r="A178" s="142"/>
      <c r="B178" s="31"/>
      <c r="C178" s="32"/>
      <c r="D178" s="92" t="s">
        <v>134</v>
      </c>
      <c r="E178" s="78"/>
      <c r="M178" s="73"/>
      <c r="P178" s="58"/>
      <c r="T178" s="58"/>
    </row>
    <row r="179" spans="1:20" ht="12.6" customHeight="1" x14ac:dyDescent="0.2">
      <c r="A179" s="142"/>
      <c r="B179" s="31"/>
      <c r="C179" s="32"/>
      <c r="D179" s="93" t="s">
        <v>120</v>
      </c>
      <c r="E179" s="78"/>
      <c r="M179" s="73"/>
      <c r="P179" s="58"/>
      <c r="T179" s="58"/>
    </row>
    <row r="180" spans="1:20" ht="12.6" customHeight="1" x14ac:dyDescent="0.2">
      <c r="A180" s="142"/>
      <c r="B180" s="31"/>
      <c r="C180" s="32"/>
      <c r="D180" s="93" t="s">
        <v>119</v>
      </c>
      <c r="E180" s="78"/>
      <c r="M180" s="73"/>
      <c r="P180" s="58"/>
      <c r="T180" s="58"/>
    </row>
    <row r="181" spans="1:20" ht="12.6" customHeight="1" x14ac:dyDescent="0.2">
      <c r="A181" s="142"/>
      <c r="B181" s="31"/>
      <c r="C181" s="32"/>
      <c r="D181" s="93" t="s">
        <v>121</v>
      </c>
      <c r="E181" s="78"/>
      <c r="M181" s="73"/>
      <c r="P181" s="58"/>
      <c r="T181" s="58"/>
    </row>
    <row r="182" spans="1:20" ht="12.6" customHeight="1" x14ac:dyDescent="0.2">
      <c r="A182" s="142"/>
      <c r="B182" s="31"/>
      <c r="C182" s="32"/>
      <c r="D182" s="93" t="s">
        <v>122</v>
      </c>
      <c r="E182" s="78"/>
      <c r="M182" s="73"/>
      <c r="P182" s="58"/>
      <c r="T182" s="58"/>
    </row>
    <row r="183" spans="1:20" ht="12.6" customHeight="1" x14ac:dyDescent="0.2">
      <c r="A183" s="142"/>
      <c r="B183" s="31"/>
      <c r="C183" s="32"/>
      <c r="D183" s="93" t="s">
        <v>125</v>
      </c>
      <c r="E183" s="78"/>
      <c r="M183" s="73"/>
      <c r="P183" s="58"/>
      <c r="T183" s="58"/>
    </row>
    <row r="184" spans="1:20" ht="12.6" customHeight="1" x14ac:dyDescent="0.2">
      <c r="A184" s="142"/>
      <c r="B184" s="31"/>
      <c r="C184" s="32"/>
      <c r="D184" s="93" t="s">
        <v>123</v>
      </c>
      <c r="E184" s="78"/>
      <c r="M184" s="73"/>
      <c r="P184" s="58"/>
      <c r="T184" s="58"/>
    </row>
    <row r="185" spans="1:20" ht="12.6" customHeight="1" x14ac:dyDescent="0.2">
      <c r="A185" s="142"/>
      <c r="B185" s="31"/>
      <c r="C185" s="32"/>
      <c r="D185" s="93" t="s">
        <v>124</v>
      </c>
      <c r="E185" s="78"/>
      <c r="M185" s="73"/>
      <c r="P185" s="58"/>
      <c r="T185" s="58"/>
    </row>
    <row r="186" spans="1:20" ht="12.6" customHeight="1" x14ac:dyDescent="0.2">
      <c r="A186" s="142"/>
      <c r="B186" s="31"/>
      <c r="C186" s="32"/>
      <c r="D186" s="93" t="s">
        <v>126</v>
      </c>
      <c r="E186" s="78"/>
      <c r="M186" s="73"/>
      <c r="P186" s="58"/>
      <c r="T186" s="58"/>
    </row>
    <row r="187" spans="1:20" ht="12.6" customHeight="1" x14ac:dyDescent="0.2">
      <c r="A187" s="142"/>
      <c r="B187" s="31"/>
      <c r="C187" s="32"/>
      <c r="D187" s="93" t="s">
        <v>127</v>
      </c>
      <c r="E187" s="78"/>
      <c r="M187" s="73"/>
      <c r="P187" s="58"/>
      <c r="T187" s="58"/>
    </row>
    <row r="188" spans="1:20" ht="12.6" customHeight="1" x14ac:dyDescent="0.2">
      <c r="A188" s="142"/>
      <c r="B188" s="31"/>
      <c r="C188" s="32"/>
      <c r="D188" s="93" t="s">
        <v>128</v>
      </c>
      <c r="E188" s="78"/>
      <c r="M188" s="73"/>
      <c r="P188" s="58"/>
      <c r="T188" s="58"/>
    </row>
    <row r="189" spans="1:20" ht="12.6" customHeight="1" x14ac:dyDescent="0.2">
      <c r="A189" s="142"/>
      <c r="B189" s="31"/>
      <c r="C189" s="32"/>
      <c r="D189" s="93" t="s">
        <v>129</v>
      </c>
      <c r="E189" s="78"/>
      <c r="M189" s="73"/>
      <c r="P189" s="58"/>
      <c r="T189" s="58"/>
    </row>
    <row r="190" spans="1:20" ht="12.6" customHeight="1" x14ac:dyDescent="0.2">
      <c r="A190" s="142"/>
      <c r="B190" s="31"/>
      <c r="C190" s="32"/>
      <c r="D190" s="93" t="s">
        <v>132</v>
      </c>
      <c r="E190" s="78"/>
      <c r="M190" s="73"/>
      <c r="P190" s="58"/>
      <c r="T190" s="58"/>
    </row>
    <row r="191" spans="1:20" ht="12.6" customHeight="1" x14ac:dyDescent="0.2">
      <c r="A191" s="142"/>
      <c r="B191" s="31"/>
      <c r="C191" s="32"/>
      <c r="D191" s="93" t="s">
        <v>130</v>
      </c>
      <c r="E191" s="78"/>
      <c r="M191" s="73"/>
      <c r="P191" s="58"/>
      <c r="T191" s="58"/>
    </row>
    <row r="192" spans="1:20" ht="12.6" customHeight="1" x14ac:dyDescent="0.2">
      <c r="A192" s="142"/>
      <c r="B192" s="31"/>
      <c r="C192" s="32"/>
      <c r="D192" s="93" t="s">
        <v>131</v>
      </c>
      <c r="E192" s="78"/>
      <c r="M192" s="73"/>
      <c r="P192" s="58"/>
      <c r="T192" s="58"/>
    </row>
    <row r="193" spans="1:20" ht="12.6" customHeight="1" x14ac:dyDescent="0.2">
      <c r="A193" s="142"/>
      <c r="B193" s="31"/>
      <c r="C193" s="32"/>
      <c r="D193" s="93" t="s">
        <v>133</v>
      </c>
      <c r="E193" s="78"/>
      <c r="M193" s="73"/>
      <c r="P193" s="58"/>
      <c r="T193" s="58"/>
    </row>
    <row r="194" spans="1:20" ht="12.6" customHeight="1" x14ac:dyDescent="0.2">
      <c r="A194" s="142"/>
      <c r="B194" s="31"/>
      <c r="C194" s="32"/>
      <c r="D194" s="94" t="s">
        <v>135</v>
      </c>
      <c r="E194" s="79"/>
      <c r="F194" s="80"/>
      <c r="G194" s="81"/>
      <c r="H194" s="81"/>
      <c r="I194" s="81"/>
      <c r="J194" s="81"/>
      <c r="K194" s="81"/>
      <c r="L194" s="82"/>
      <c r="M194" s="73"/>
      <c r="P194" s="58"/>
      <c r="T194" s="58"/>
    </row>
    <row r="195" spans="1:20" ht="12.6" customHeight="1" x14ac:dyDescent="0.2">
      <c r="A195" s="143"/>
      <c r="B195" s="31"/>
      <c r="C195" s="32"/>
      <c r="D195" s="66" t="s">
        <v>5</v>
      </c>
      <c r="E195" s="95" t="s">
        <v>20</v>
      </c>
      <c r="F195" s="9"/>
      <c r="G195" s="67"/>
      <c r="H195" s="67"/>
      <c r="I195" s="67"/>
      <c r="J195" s="67"/>
      <c r="K195" s="96">
        <v>1</v>
      </c>
      <c r="L195" s="97">
        <v>30250</v>
      </c>
      <c r="M195" s="73">
        <f t="shared" si="2"/>
        <v>30250</v>
      </c>
      <c r="O195" s="62">
        <f>+M195</f>
        <v>30250</v>
      </c>
      <c r="P195" s="58"/>
      <c r="T195" s="58"/>
    </row>
    <row r="196" spans="1:20" ht="12.6" customHeight="1" x14ac:dyDescent="0.2">
      <c r="A196" s="138" t="s">
        <v>169</v>
      </c>
      <c r="B196" s="31"/>
      <c r="C196" s="32"/>
      <c r="D196" s="90" t="s">
        <v>136</v>
      </c>
      <c r="M196" s="73"/>
      <c r="O196" s="62"/>
      <c r="P196" s="58"/>
      <c r="T196" s="58"/>
    </row>
    <row r="197" spans="1:20" x14ac:dyDescent="0.2">
      <c r="A197" s="142"/>
      <c r="D197" s="83" t="s">
        <v>137</v>
      </c>
      <c r="E197" s="75"/>
      <c r="F197" s="75"/>
      <c r="G197" s="76"/>
      <c r="H197" s="76"/>
      <c r="I197" s="76"/>
      <c r="J197" s="76"/>
      <c r="K197" s="76"/>
      <c r="L197" s="77"/>
      <c r="M197" s="73"/>
      <c r="O197" s="58"/>
    </row>
    <row r="198" spans="1:20" x14ac:dyDescent="0.2">
      <c r="A198" s="142"/>
      <c r="D198" s="84" t="s">
        <v>140</v>
      </c>
      <c r="M198" s="73"/>
      <c r="O198" s="58"/>
    </row>
    <row r="199" spans="1:20" x14ac:dyDescent="0.2">
      <c r="A199" s="142"/>
      <c r="D199" s="84" t="s">
        <v>141</v>
      </c>
      <c r="M199" s="73"/>
      <c r="O199" s="58"/>
    </row>
    <row r="200" spans="1:20" x14ac:dyDescent="0.2">
      <c r="A200" s="142"/>
      <c r="D200" s="84" t="s">
        <v>138</v>
      </c>
      <c r="M200" s="73"/>
      <c r="O200" s="58"/>
    </row>
    <row r="201" spans="1:20" x14ac:dyDescent="0.2">
      <c r="A201" s="142"/>
      <c r="D201" s="84" t="s">
        <v>188</v>
      </c>
      <c r="M201" s="73"/>
      <c r="O201" s="58"/>
    </row>
    <row r="202" spans="1:20" x14ac:dyDescent="0.2">
      <c r="A202" s="142"/>
      <c r="D202" s="85" t="s">
        <v>139</v>
      </c>
      <c r="E202" s="80"/>
      <c r="F202" s="80"/>
      <c r="G202" s="81"/>
      <c r="H202" s="81"/>
      <c r="I202" s="81"/>
      <c r="J202" s="81"/>
      <c r="K202" s="81"/>
      <c r="L202" s="82"/>
      <c r="M202" s="73"/>
      <c r="O202" s="58"/>
    </row>
    <row r="203" spans="1:20" x14ac:dyDescent="0.2">
      <c r="A203" s="143"/>
      <c r="B203" s="67"/>
      <c r="C203" s="80"/>
      <c r="D203" s="66" t="s">
        <v>5</v>
      </c>
      <c r="E203" s="88" t="s">
        <v>20</v>
      </c>
      <c r="F203" s="14"/>
      <c r="G203" s="4"/>
      <c r="H203" s="4"/>
      <c r="I203" s="4"/>
      <c r="J203" s="4"/>
      <c r="K203" s="43">
        <v>1</v>
      </c>
      <c r="L203" s="27">
        <v>6050</v>
      </c>
      <c r="M203" s="73">
        <f t="shared" si="2"/>
        <v>6050</v>
      </c>
      <c r="O203" s="62">
        <f>+M203</f>
        <v>6050</v>
      </c>
    </row>
    <row r="204" spans="1:20" x14ac:dyDescent="0.2">
      <c r="A204" s="138" t="s">
        <v>171</v>
      </c>
      <c r="D204" s="90" t="s">
        <v>146</v>
      </c>
      <c r="M204" s="73"/>
      <c r="O204" s="20"/>
      <c r="R204" s="24" t="s">
        <v>151</v>
      </c>
    </row>
    <row r="205" spans="1:20" x14ac:dyDescent="0.2">
      <c r="A205" s="142"/>
      <c r="D205" s="83" t="s">
        <v>147</v>
      </c>
      <c r="E205" s="75"/>
      <c r="F205" s="75"/>
      <c r="G205" s="76"/>
      <c r="H205" s="76"/>
      <c r="I205" s="76"/>
      <c r="J205" s="76"/>
      <c r="K205" s="76"/>
      <c r="L205" s="77"/>
      <c r="M205" s="73"/>
      <c r="O205" s="20"/>
      <c r="Q205">
        <v>10</v>
      </c>
      <c r="R205">
        <v>100</v>
      </c>
      <c r="S205">
        <v>34</v>
      </c>
      <c r="T205">
        <f>+R205*S205</f>
        <v>3400</v>
      </c>
    </row>
    <row r="206" spans="1:20" x14ac:dyDescent="0.2">
      <c r="A206" s="142"/>
      <c r="D206" s="84" t="s">
        <v>148</v>
      </c>
      <c r="M206" s="73"/>
      <c r="O206" s="20"/>
    </row>
    <row r="207" spans="1:20" x14ac:dyDescent="0.2">
      <c r="A207" s="142"/>
      <c r="D207" s="84" t="s">
        <v>149</v>
      </c>
      <c r="M207" s="73"/>
      <c r="O207" s="20"/>
    </row>
    <row r="208" spans="1:20" x14ac:dyDescent="0.2">
      <c r="A208" s="142"/>
      <c r="D208" s="84" t="s">
        <v>150</v>
      </c>
      <c r="M208" s="73"/>
    </row>
    <row r="209" spans="1:17" x14ac:dyDescent="0.2">
      <c r="A209" s="143"/>
      <c r="D209" s="66" t="s">
        <v>5</v>
      </c>
      <c r="E209" s="88" t="s">
        <v>20</v>
      </c>
      <c r="F209" s="14"/>
      <c r="G209" s="4"/>
      <c r="H209" s="4"/>
      <c r="I209" s="4"/>
      <c r="J209" s="4"/>
      <c r="K209" s="43">
        <v>1</v>
      </c>
      <c r="L209" s="27">
        <v>4290</v>
      </c>
      <c r="M209" s="73">
        <f t="shared" ref="M209" si="4">K209*L209</f>
        <v>4290</v>
      </c>
      <c r="O209" s="62">
        <f>+M209</f>
        <v>4290</v>
      </c>
    </row>
    <row r="210" spans="1:17" ht="24.6" customHeight="1" x14ac:dyDescent="0.2">
      <c r="D210" s="98"/>
      <c r="E210" s="61"/>
      <c r="K210" s="99"/>
      <c r="L210" s="104" t="s">
        <v>154</v>
      </c>
      <c r="M210" s="103">
        <f>SUM(M135:M209)</f>
        <v>239747.24</v>
      </c>
      <c r="O210" s="20" t="e">
        <f>SUM(O135:O209)</f>
        <v>#REF!</v>
      </c>
    </row>
    <row r="211" spans="1:17" ht="24.6" customHeight="1" x14ac:dyDescent="0.2">
      <c r="D211" s="98"/>
      <c r="E211" s="61"/>
      <c r="K211" s="99"/>
      <c r="L211" s="104" t="s">
        <v>152</v>
      </c>
      <c r="M211" s="103">
        <f>+M210+M132</f>
        <v>239747.24</v>
      </c>
      <c r="O211" s="20" t="e">
        <f>+O210+O132</f>
        <v>#REF!</v>
      </c>
      <c r="Q211" s="20"/>
    </row>
    <row r="212" spans="1:17" x14ac:dyDescent="0.2">
      <c r="D212" s="98"/>
      <c r="E212" s="61"/>
      <c r="K212" s="99"/>
      <c r="L212" s="104" t="s">
        <v>153</v>
      </c>
      <c r="M212" s="136" t="s">
        <v>194</v>
      </c>
      <c r="O212" s="20"/>
    </row>
    <row r="213" spans="1:17" x14ac:dyDescent="0.2">
      <c r="L213" s="105" t="s">
        <v>156</v>
      </c>
      <c r="M213" s="62">
        <v>239747.24</v>
      </c>
    </row>
    <row r="214" spans="1:17" ht="15.75" x14ac:dyDescent="0.25">
      <c r="O214" s="59" t="e">
        <f>SUM(O132:O209)</f>
        <v>#REF!</v>
      </c>
    </row>
    <row r="217" spans="1:17" x14ac:dyDescent="0.2">
      <c r="O217" s="100" t="e">
        <f>+O214+M212</f>
        <v>#REF!</v>
      </c>
    </row>
  </sheetData>
  <mergeCells count="48">
    <mergeCell ref="A1:M1"/>
    <mergeCell ref="A3:M3"/>
    <mergeCell ref="A5:M5"/>
    <mergeCell ref="A7:M7"/>
    <mergeCell ref="A13:A14"/>
    <mergeCell ref="B13:B14"/>
    <mergeCell ref="C13:C14"/>
    <mergeCell ref="D13:D14"/>
    <mergeCell ref="E13:E14"/>
    <mergeCell ref="F13:F14"/>
    <mergeCell ref="A9:M9"/>
    <mergeCell ref="M13:M14"/>
    <mergeCell ref="A11:M11"/>
    <mergeCell ref="L13:L14"/>
    <mergeCell ref="G13:G14"/>
    <mergeCell ref="H13:H14"/>
    <mergeCell ref="I13:I14"/>
    <mergeCell ref="J13:J14"/>
    <mergeCell ref="K13:K14"/>
    <mergeCell ref="A135:A164"/>
    <mergeCell ref="A128:A131"/>
    <mergeCell ref="A124:A127"/>
    <mergeCell ref="A115:A118"/>
    <mergeCell ref="A110:A113"/>
    <mergeCell ref="A105:A108"/>
    <mergeCell ref="A101:A103"/>
    <mergeCell ref="A96:A99"/>
    <mergeCell ref="A93:A95"/>
    <mergeCell ref="A88:A91"/>
    <mergeCell ref="A83:A86"/>
    <mergeCell ref="A71:A75"/>
    <mergeCell ref="A27:A31"/>
    <mergeCell ref="A204:A209"/>
    <mergeCell ref="A39:A41"/>
    <mergeCell ref="A33:A37"/>
    <mergeCell ref="A22:A25"/>
    <mergeCell ref="A165:A172"/>
    <mergeCell ref="A64:A69"/>
    <mergeCell ref="A58:A62"/>
    <mergeCell ref="A54:A56"/>
    <mergeCell ref="A48:A52"/>
    <mergeCell ref="A43:A46"/>
    <mergeCell ref="AG71:AG86"/>
    <mergeCell ref="A17:A20"/>
    <mergeCell ref="A120:A122"/>
    <mergeCell ref="A173:A195"/>
    <mergeCell ref="A196:A203"/>
    <mergeCell ref="A77:A81"/>
  </mergeCells>
  <printOptions horizontalCentered="1"/>
  <pageMargins left="0.70866141732283505" right="0.70866141732283505" top="1.1811023622047201" bottom="0.78740157480314998" header="0.35433070866141703" footer="0.31496062992126"/>
  <pageSetup paperSize="9" scale="70" fitToHeight="0" orientation="landscape" r:id="rId1"/>
  <headerFooter alignWithMargins="0">
    <oddHeader>&amp;L&amp;K000000Leonardo S.p.A. - Divisione Elicotteri - Stabilimento di Frosinone
Computo Metrico Estimativo (CME) - Non Valorizzato&amp;R&amp;K000000&amp;G
Rev.01 del 30.04.2021</oddHeader>
    <oddFooter>&amp;L&amp;9Rif.: &amp;F&amp;C&amp;9Pagina &amp;P di &amp;N</oddFooter>
  </headerFooter>
  <rowBreaks count="6" manualBreakCount="6">
    <brk id="25" max="12" man="1"/>
    <brk id="57" max="12" man="1"/>
    <brk id="63" max="12" man="1"/>
    <brk id="82" max="12" man="1"/>
    <brk id="104" max="12" man="1"/>
    <brk id="132" max="12"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CM DEP CHIM</vt:lpstr>
      <vt:lpstr>Foglio1</vt:lpstr>
      <vt:lpstr>'CM DEP CHIM'!Area_stampa</vt:lpstr>
      <vt:lpstr>'CM DEP CHIM'!Titoli_stampa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Girolamo Emanuele</dc:creator>
  <cp:lastModifiedBy>Luigi</cp:lastModifiedBy>
  <cp:lastPrinted>2021-05-25T12:44:39Z</cp:lastPrinted>
  <dcterms:created xsi:type="dcterms:W3CDTF">2012-02-29T13:44:27Z</dcterms:created>
  <dcterms:modified xsi:type="dcterms:W3CDTF">2024-09-16T09:37:15Z</dcterms:modified>
</cp:coreProperties>
</file>