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FOTO SUBITO\"/>
    </mc:Choice>
  </mc:AlternateContent>
  <xr:revisionPtr revIDLastSave="0" documentId="13_ncr:1_{F8516B10-659B-419B-96AC-D2BC0A796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I " sheetId="1" r:id="rId1"/>
    <sheet name="TELEPASS" sheetId="4" r:id="rId2"/>
    <sheet name="IABONI" sheetId="3" r:id="rId3"/>
    <sheet name="GIOVANNETTI" sheetId="5" r:id="rId4"/>
  </sheets>
  <definedNames>
    <definedName name="AreaTitoloRiga1..C3">'ENI '!$B$1</definedName>
    <definedName name="AreaTitoloRiga2..G3">'ENI '!$F$1</definedName>
    <definedName name="AreaTitoloRiga3..L4">'ENI '!#REF!</definedName>
    <definedName name="AreaTitoloRiga4..C7">'ENI '!$B$4</definedName>
    <definedName name="AreaTitoloRiga5..G7">'ENI '!$H$4</definedName>
    <definedName name="AreaTitoloRiga6..K7">'ENI '!#REF!</definedName>
    <definedName name="_xlnm.Print_Titles" localSheetId="0">'ENI '!$7:$7</definedName>
    <definedName name="TitoloColonna1">Spese[[#Headers],[VEICOLO]]</definedName>
  </definedNames>
  <calcPr calcId="191029" concurrentCalc="0"/>
  <webPublishing codePage="1252"/>
  <fileRecoveryPr autoRecover="0"/>
</workbook>
</file>

<file path=xl/calcChain.xml><?xml version="1.0" encoding="utf-8"?>
<calcChain xmlns="http://schemas.openxmlformats.org/spreadsheetml/2006/main">
  <c r="E10" i="1" l="1"/>
  <c r="G10" i="1"/>
  <c r="C7" i="5"/>
  <c r="C9" i="5"/>
  <c r="C13" i="5"/>
  <c r="I15" i="4"/>
  <c r="F14" i="4"/>
  <c r="F16" i="4"/>
  <c r="I16" i="4"/>
  <c r="N13" i="4"/>
  <c r="M13" i="4"/>
  <c r="G13" i="4"/>
  <c r="I13" i="4"/>
  <c r="N12" i="4"/>
  <c r="M12" i="4"/>
  <c r="G12" i="4"/>
  <c r="I12" i="4"/>
  <c r="H11" i="4"/>
  <c r="L11" i="4"/>
  <c r="H10" i="4"/>
  <c r="N9" i="4"/>
  <c r="M9" i="4"/>
  <c r="G9" i="4"/>
  <c r="I9" i="4"/>
  <c r="N8" i="4"/>
  <c r="M8" i="4"/>
  <c r="G8" i="4"/>
  <c r="I8" i="4"/>
  <c r="C13" i="3"/>
  <c r="C7" i="3"/>
  <c r="C9" i="3"/>
  <c r="C10" i="3"/>
  <c r="D14" i="1"/>
  <c r="D16" i="1"/>
  <c r="G16" i="1"/>
  <c r="C10" i="5"/>
  <c r="C11" i="5"/>
  <c r="C15" i="5"/>
  <c r="H14" i="4"/>
  <c r="I11" i="4"/>
  <c r="J11" i="4"/>
  <c r="I10" i="4"/>
  <c r="K11" i="4"/>
  <c r="N11" i="4"/>
  <c r="M11" i="4"/>
  <c r="J10" i="4"/>
  <c r="K10" i="4"/>
  <c r="G14" i="4"/>
  <c r="L10" i="4"/>
  <c r="C11" i="3"/>
  <c r="C15" i="3"/>
  <c r="J14" i="4"/>
  <c r="I14" i="4"/>
  <c r="K14" i="4"/>
  <c r="M10" i="4"/>
  <c r="M14" i="4"/>
  <c r="L14" i="4"/>
  <c r="N10" i="4"/>
  <c r="N14" i="4"/>
  <c r="E9" i="1"/>
  <c r="G9" i="1"/>
  <c r="E12" i="1"/>
  <c r="G12" i="1"/>
  <c r="E13" i="1"/>
  <c r="G13" i="1"/>
  <c r="E8" i="1"/>
  <c r="F11" i="1"/>
  <c r="L12" i="1"/>
  <c r="K13" i="1"/>
  <c r="E14" i="1"/>
  <c r="G8" i="1"/>
  <c r="H11" i="1"/>
  <c r="G11" i="1"/>
  <c r="L10" i="1"/>
  <c r="F14" i="1"/>
  <c r="I10" i="1"/>
  <c r="I11" i="1"/>
  <c r="L13" i="1"/>
  <c r="K12" i="1"/>
  <c r="H10" i="1"/>
  <c r="H14" i="1"/>
  <c r="J11" i="1"/>
  <c r="G14" i="1"/>
  <c r="I14" i="1"/>
  <c r="K10" i="1"/>
  <c r="L9" i="1"/>
  <c r="K9" i="1"/>
  <c r="K11" i="1"/>
  <c r="L11" i="1"/>
  <c r="J14" i="1"/>
  <c r="L8" i="1"/>
  <c r="K8" i="1"/>
  <c r="L14" i="1"/>
  <c r="K14" i="1"/>
</calcChain>
</file>

<file path=xl/sharedStrings.xml><?xml version="1.0" encoding="utf-8"?>
<sst xmlns="http://schemas.openxmlformats.org/spreadsheetml/2006/main" count="88" uniqueCount="52">
  <si>
    <t>Totale</t>
  </si>
  <si>
    <t>CF843NR</t>
  </si>
  <si>
    <t>FF735ZW</t>
  </si>
  <si>
    <t>FA453XR</t>
  </si>
  <si>
    <t>CW865JP</t>
  </si>
  <si>
    <t>FW644PP</t>
  </si>
  <si>
    <t>TARGHE MEZZI</t>
  </si>
  <si>
    <t>IVA</t>
  </si>
  <si>
    <t>DOBLO' VECCHIO</t>
  </si>
  <si>
    <t>DOBLO' NUOVO</t>
  </si>
  <si>
    <t>JEEP CHEROKEE</t>
  </si>
  <si>
    <t>DUCATO VECCHIO</t>
  </si>
  <si>
    <t>DUCATO NUOVO</t>
  </si>
  <si>
    <t>IMPORTO VOUCHER</t>
  </si>
  <si>
    <t>40 % DETRAIB.</t>
  </si>
  <si>
    <t>60 % NON DETR.</t>
  </si>
  <si>
    <t>IMP. 70% DETR</t>
  </si>
  <si>
    <t>IMP. 30% NON DETR.</t>
  </si>
  <si>
    <t>IMPONIBILE FURGONI</t>
  </si>
  <si>
    <t>IMPONIBILE VETTURE</t>
  </si>
  <si>
    <t>CONTO</t>
  </si>
  <si>
    <t>CARB IND. 30 %</t>
  </si>
  <si>
    <t>CARB. E LUB. AUTO</t>
  </si>
  <si>
    <t>VEICOLO</t>
  </si>
  <si>
    <t>APPARATO TELEPASS</t>
  </si>
  <si>
    <t>IMPORTO</t>
  </si>
  <si>
    <t>% IVA</t>
  </si>
  <si>
    <t>VARIE</t>
  </si>
  <si>
    <t>IMPORTO AL NETTO DI SCONTO</t>
  </si>
  <si>
    <t xml:space="preserve">SU SCHERMATA </t>
  </si>
  <si>
    <t>CONTAB. FORNITORE</t>
  </si>
  <si>
    <t>PARCELLA IABONI</t>
  </si>
  <si>
    <t>IMPONIBILE</t>
  </si>
  <si>
    <t>ALIQUOTA RITENUTA 20%</t>
  </si>
  <si>
    <t>% CONTR. 4 CASSA PREV.</t>
  </si>
  <si>
    <t>IVA 22%</t>
  </si>
  <si>
    <t>IVA DETR.</t>
  </si>
  <si>
    <t>RDA IMPON.</t>
  </si>
  <si>
    <t>TOT. IMPONIBILE</t>
  </si>
  <si>
    <t>TOTALE DOCUMENTO</t>
  </si>
  <si>
    <t>DA INSERIRE SUL GESTIONALE</t>
  </si>
  <si>
    <t>carb. E lubr. Autocarri</t>
  </si>
  <si>
    <t>PED. AUTOSTR.</t>
  </si>
  <si>
    <t>TESSERA VIACARD</t>
  </si>
  <si>
    <t>PED. AUT,</t>
  </si>
  <si>
    <t>PEDA AUT. IND. 30%</t>
  </si>
  <si>
    <t>GIOVANNETTI</t>
  </si>
  <si>
    <t>renault clio GPL</t>
  </si>
  <si>
    <t>GF858CF</t>
  </si>
  <si>
    <t>RENAULT CLIO GPL</t>
  </si>
  <si>
    <t>doblo' new-new</t>
  </si>
  <si>
    <t>GG021FZ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</si>
</sst>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[$€-410]_-;\-* #,##0.00\ [$€-410]_-;_-* &quot;-&quot;??\ [$€-410]_-;_-@_-"/>
    <numFmt numFmtId="166" formatCode="yyyy\-mm\-dd;@"/>
  </numFmts>
  <fonts count="23" x14ac:knownFonts="1">
    <font>
      <sz val="11"/>
      <color theme="1"/>
      <name val="Constantia"/>
      <family val="1"/>
      <scheme val="minor"/>
    </font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24"/>
      <color theme="3"/>
      <name val="Calibri"/>
      <family val="2"/>
      <scheme val="major"/>
    </font>
    <font>
      <sz val="11"/>
      <color theme="1"/>
      <name val="Constantia"/>
      <family val="1"/>
      <scheme val="minor"/>
    </font>
    <font>
      <sz val="11"/>
      <color theme="3" tint="-0.499984740745262"/>
      <name val="Constantia"/>
      <family val="2"/>
      <scheme val="minor"/>
    </font>
    <font>
      <b/>
      <sz val="11"/>
      <color theme="1" tint="0.34998626667073579"/>
      <name val="Constantia"/>
      <family val="2"/>
      <scheme val="minor"/>
    </font>
    <font>
      <i/>
      <sz val="11"/>
      <color theme="1"/>
      <name val="Constantia"/>
      <family val="1"/>
      <scheme val="minor"/>
    </font>
    <font>
      <b/>
      <sz val="11"/>
      <color theme="3" tint="-0.499984740745262"/>
      <name val="Constantia"/>
      <family val="2"/>
      <scheme val="minor"/>
    </font>
    <font>
      <sz val="11"/>
      <color theme="0"/>
      <name val="Constantia"/>
      <family val="2"/>
      <scheme val="minor"/>
    </font>
    <font>
      <sz val="16"/>
      <color theme="1" tint="0.34998626667073579"/>
      <name val="Constantia"/>
      <family val="2"/>
      <scheme val="minor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sz val="11"/>
      <color theme="1"/>
      <name val="Arial"/>
      <family val="2"/>
    </font>
    <font>
      <sz val="10"/>
      <color indexed="63"/>
      <name val="Arial"/>
      <family val="2"/>
    </font>
    <font>
      <sz val="11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1"/>
      <color theme="1"/>
      <name val="Constantia"/>
      <family val="1"/>
      <scheme val="minor"/>
    </font>
    <font>
      <b/>
      <sz val="11"/>
      <color theme="1"/>
      <name val="Arial Black"/>
      <family val="2"/>
    </font>
    <font>
      <b/>
      <sz val="11"/>
      <color theme="1"/>
      <name val="Arial Rounded MT Bold"/>
      <family val="2"/>
    </font>
    <font>
      <sz val="11"/>
      <color theme="1"/>
      <name val="Arial Rounded MT Bold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wrapText="1"/>
    </xf>
    <xf numFmtId="164" fontId="4" fillId="0" borderId="0" applyFont="0" applyFill="0" applyBorder="0" applyProtection="0"/>
    <xf numFmtId="0" fontId="3" fillId="0" borderId="0">
      <alignment horizontal="left" vertical="top"/>
    </xf>
    <xf numFmtId="0" fontId="10" fillId="0" borderId="0">
      <alignment horizontal="center" vertical="top"/>
    </xf>
    <xf numFmtId="0" fontId="6" fillId="0" borderId="0">
      <alignment horizontal="right" indent="1"/>
    </xf>
    <xf numFmtId="0" fontId="6" fillId="0" borderId="0">
      <alignment horizontal="left"/>
    </xf>
    <xf numFmtId="0" fontId="2" fillId="0" borderId="2">
      <alignment wrapText="1"/>
    </xf>
    <xf numFmtId="0" fontId="7" fillId="2" borderId="2">
      <alignment horizontal="left"/>
    </xf>
    <xf numFmtId="14" fontId="4" fillId="0" borderId="0" applyFont="0" applyFill="0" applyBorder="0">
      <alignment wrapText="1"/>
    </xf>
    <xf numFmtId="164" fontId="4" fillId="0" borderId="1" applyFont="0" applyFill="0" applyAlignment="0" applyProtection="0"/>
    <xf numFmtId="0" fontId="5" fillId="0" borderId="0">
      <alignment horizontal="right" indent="1"/>
    </xf>
    <xf numFmtId="0" fontId="8" fillId="0" borderId="0" applyNumberFormat="0" applyFill="0" applyProtection="0">
      <alignment horizontal="right" indent="1"/>
    </xf>
    <xf numFmtId="0" fontId="9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>
      <alignment wrapText="1"/>
    </xf>
    <xf numFmtId="0" fontId="11" fillId="0" borderId="0" xfId="0" applyFont="1">
      <alignment wrapText="1"/>
    </xf>
    <xf numFmtId="166" fontId="11" fillId="0" borderId="0" xfId="8" applyNumberFormat="1" applyFont="1">
      <alignment wrapText="1"/>
    </xf>
    <xf numFmtId="43" fontId="11" fillId="0" borderId="0" xfId="17" applyFont="1" applyAlignment="1">
      <alignment wrapText="1"/>
    </xf>
    <xf numFmtId="0" fontId="12" fillId="0" borderId="0" xfId="4" applyFont="1">
      <alignment horizontal="right" indent="1"/>
    </xf>
    <xf numFmtId="0" fontId="13" fillId="0" borderId="2" xfId="6" applyFo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>
      <alignment wrapText="1"/>
    </xf>
    <xf numFmtId="0" fontId="12" fillId="0" borderId="0" xfId="5" applyFont="1">
      <alignment horizontal="left"/>
    </xf>
    <xf numFmtId="0" fontId="14" fillId="0" borderId="0" xfId="0" applyFont="1">
      <alignment wrapText="1"/>
    </xf>
    <xf numFmtId="0" fontId="15" fillId="0" borderId="0" xfId="10" applyFont="1">
      <alignment horizontal="right" indent="1"/>
    </xf>
    <xf numFmtId="0" fontId="15" fillId="0" borderId="0" xfId="10" applyFont="1" applyAlignment="1">
      <alignment horizontal="center"/>
    </xf>
    <xf numFmtId="0" fontId="11" fillId="7" borderId="0" xfId="0" applyFont="1" applyFill="1">
      <alignment wrapText="1"/>
    </xf>
    <xf numFmtId="0" fontId="11" fillId="7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wrapText="1"/>
    </xf>
    <xf numFmtId="165" fontId="11" fillId="0" borderId="0" xfId="1" applyNumberFormat="1" applyFont="1"/>
    <xf numFmtId="165" fontId="11" fillId="0" borderId="0" xfId="16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43" fontId="13" fillId="6" borderId="0" xfId="0" applyNumberFormat="1" applyFont="1" applyFill="1">
      <alignment wrapText="1"/>
    </xf>
    <xf numFmtId="165" fontId="13" fillId="0" borderId="0" xfId="0" applyNumberFormat="1" applyFont="1" applyAlignment="1"/>
    <xf numFmtId="165" fontId="13" fillId="0" borderId="0" xfId="0" applyNumberFormat="1" applyFont="1" applyAlignment="1">
      <alignment horizontal="center"/>
    </xf>
    <xf numFmtId="165" fontId="13" fillId="6" borderId="0" xfId="0" applyNumberFormat="1" applyFont="1" applyFill="1" applyAlignment="1">
      <alignment horizontal="center"/>
    </xf>
    <xf numFmtId="43" fontId="13" fillId="0" borderId="0" xfId="0" applyNumberFormat="1" applyFont="1">
      <alignment wrapText="1"/>
    </xf>
    <xf numFmtId="165" fontId="13" fillId="8" borderId="0" xfId="0" applyNumberFormat="1" applyFont="1" applyFill="1" applyAlignment="1">
      <alignment horizontal="center"/>
    </xf>
    <xf numFmtId="0" fontId="13" fillId="8" borderId="0" xfId="0" applyFont="1" applyFill="1" applyAlignment="1">
      <alignment horizontal="center" wrapText="1"/>
    </xf>
    <xf numFmtId="0" fontId="17" fillId="0" borderId="4" xfId="0" applyFont="1" applyBorder="1">
      <alignment wrapText="1"/>
    </xf>
    <xf numFmtId="0" fontId="17" fillId="0" borderId="6" xfId="0" applyFont="1" applyBorder="1">
      <alignment wrapText="1"/>
    </xf>
    <xf numFmtId="0" fontId="17" fillId="0" borderId="7" xfId="0" applyFont="1" applyBorder="1">
      <alignment wrapText="1"/>
    </xf>
    <xf numFmtId="0" fontId="17" fillId="0" borderId="3" xfId="0" applyFont="1" applyBorder="1">
      <alignment wrapText="1"/>
    </xf>
    <xf numFmtId="0" fontId="17" fillId="6" borderId="3" xfId="0" applyFont="1" applyFill="1" applyBorder="1">
      <alignment wrapText="1"/>
    </xf>
    <xf numFmtId="0" fontId="0" fillId="0" borderId="3" xfId="0" applyBorder="1" applyAlignment="1">
      <alignment horizontal="center" wrapText="1"/>
    </xf>
    <xf numFmtId="0" fontId="18" fillId="0" borderId="8" xfId="0" applyFont="1" applyBorder="1">
      <alignment wrapText="1"/>
    </xf>
    <xf numFmtId="0" fontId="20" fillId="0" borderId="0" xfId="0" applyFont="1">
      <alignment wrapText="1"/>
    </xf>
    <xf numFmtId="0" fontId="19" fillId="0" borderId="5" xfId="0" applyFont="1" applyBorder="1">
      <alignment wrapText="1"/>
    </xf>
    <xf numFmtId="0" fontId="19" fillId="6" borderId="3" xfId="0" applyFont="1" applyFill="1" applyBorder="1">
      <alignment wrapText="1"/>
    </xf>
    <xf numFmtId="0" fontId="20" fillId="6" borderId="10" xfId="0" applyFont="1" applyFill="1" applyBorder="1">
      <alignment wrapText="1"/>
    </xf>
    <xf numFmtId="2" fontId="19" fillId="6" borderId="3" xfId="0" applyNumberFormat="1" applyFont="1" applyFill="1" applyBorder="1">
      <alignment wrapText="1"/>
    </xf>
    <xf numFmtId="2" fontId="19" fillId="0" borderId="5" xfId="0" applyNumberFormat="1" applyFont="1" applyBorder="1">
      <alignment wrapText="1"/>
    </xf>
    <xf numFmtId="2" fontId="19" fillId="0" borderId="9" xfId="0" applyNumberFormat="1" applyFont="1" applyBorder="1">
      <alignment wrapText="1"/>
    </xf>
    <xf numFmtId="0" fontId="16" fillId="6" borderId="3" xfId="10" applyFont="1" applyFill="1" applyBorder="1" applyAlignment="1">
      <alignment horizontal="center"/>
    </xf>
    <xf numFmtId="0" fontId="13" fillId="0" borderId="0" xfId="6" applyFont="1" applyBorder="1">
      <alignment wrapText="1"/>
    </xf>
    <xf numFmtId="0" fontId="11" fillId="6" borderId="3" xfId="6" applyFont="1" applyFill="1" applyBorder="1">
      <alignment wrapText="1"/>
    </xf>
    <xf numFmtId="0" fontId="11" fillId="7" borderId="3" xfId="0" applyFont="1" applyFill="1" applyBorder="1" applyAlignment="1">
      <alignment horizontal="center" wrapText="1"/>
    </xf>
    <xf numFmtId="165" fontId="22" fillId="6" borderId="0" xfId="0" applyNumberFormat="1" applyFont="1" applyFill="1" applyAlignment="1"/>
    <xf numFmtId="43" fontId="21" fillId="6" borderId="0" xfId="0" applyNumberFormat="1" applyFont="1" applyFill="1">
      <alignment wrapText="1"/>
    </xf>
    <xf numFmtId="165" fontId="21" fillId="6" borderId="0" xfId="0" applyNumberFormat="1" applyFont="1" applyFill="1" applyAlignment="1">
      <alignment horizontal="center"/>
    </xf>
    <xf numFmtId="165" fontId="13" fillId="6" borderId="0" xfId="0" applyNumberFormat="1" applyFont="1" applyFill="1" applyAlignment="1"/>
    <xf numFmtId="0" fontId="16" fillId="0" borderId="0" xfId="11" applyFont="1">
      <alignment horizontal="right" indent="1"/>
    </xf>
    <xf numFmtId="0" fontId="13" fillId="0" borderId="2" xfId="6" applyFont="1">
      <alignment wrapText="1"/>
    </xf>
    <xf numFmtId="0" fontId="13" fillId="0" borderId="2" xfId="6" applyFont="1" applyAlignment="1">
      <alignment horizontal="center" wrapText="1"/>
    </xf>
    <xf numFmtId="0" fontId="12" fillId="0" borderId="0" xfId="4" applyFont="1">
      <alignment horizontal="right" indent="1"/>
    </xf>
  </cellXfs>
  <cellStyles count="18">
    <cellStyle name="20% - Colore 3" xfId="13" builtinId="38" customBuiltin="1"/>
    <cellStyle name="40% - Colore 3" xfId="14" builtinId="39" customBuiltin="1"/>
    <cellStyle name="60% - Colore 3" xfId="15" builtinId="40" customBuiltin="1"/>
    <cellStyle name="Colore 3" xfId="12" builtinId="37" customBuiltin="1"/>
    <cellStyle name="Data" xfId="8" xr:uid="{00000000-0005-0000-0000-000006000000}"/>
    <cellStyle name="Input" xfId="6" builtinId="20" customBuiltin="1"/>
    <cellStyle name="Migliaia" xfId="17" builtinId="3"/>
    <cellStyle name="Normale" xfId="0" builtinId="0" customBuiltin="1"/>
    <cellStyle name="Nota" xfId="7" builtinId="10" customBuiltin="1"/>
    <cellStyle name="Percentuale" xfId="16" builtinId="5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10" builtinId="19" customBuiltin="1"/>
    <cellStyle name="Totale" xfId="11" builtinId="25" customBuiltin="1"/>
    <cellStyle name="Valuta" xfId="1" builtinId="4" customBuiltin="1"/>
    <cellStyle name="Valuta [0]" xfId="9" builtinId="7" customBuiltin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165" formatCode="_-* #,##0.00\ [$€-410]_-;\-* #,##0.00\ [$€-410]_-;_-* &quot;-&quot;??\ [$€-410]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6" formatCode="yyyy\-mm\-dd;@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10]_-;\-* #,##0.00\ [$€-410]_-;_-* &quot;-&quot;??\ [$€-410]_-;_-@_-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5" formatCode="_-* #,##0.00\ [$€-410]_-;\-* #,##0.00\ [$€-410]_-;_-* &quot;-&quot;??\ [$€-410]_-;_-@_-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numFmt numFmtId="166" formatCode="yyyy\-mm\-dd;@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4</xdr:row>
      <xdr:rowOff>9525</xdr:rowOff>
    </xdr:from>
    <xdr:to>
      <xdr:col>3</xdr:col>
      <xdr:colOff>1666875</xdr:colOff>
      <xdr:row>6</xdr:row>
      <xdr:rowOff>381000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5F19AF99-D8E3-4705-4358-CC7B71A7E281}"/>
            </a:ext>
          </a:extLst>
        </xdr:cNvPr>
        <xdr:cNvSpPr/>
      </xdr:nvSpPr>
      <xdr:spPr>
        <a:xfrm>
          <a:off x="3743325" y="771525"/>
          <a:ext cx="762000" cy="771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4</xdr:row>
      <xdr:rowOff>9525</xdr:rowOff>
    </xdr:from>
    <xdr:to>
      <xdr:col>3</xdr:col>
      <xdr:colOff>1666875</xdr:colOff>
      <xdr:row>6</xdr:row>
      <xdr:rowOff>381000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21D31C3C-65D6-4464-AF17-1156B865BA78}"/>
            </a:ext>
          </a:extLst>
        </xdr:cNvPr>
        <xdr:cNvSpPr/>
      </xdr:nvSpPr>
      <xdr:spPr>
        <a:xfrm>
          <a:off x="4010025" y="790575"/>
          <a:ext cx="762000" cy="790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7:L14" totalsRowCount="1" headerRowDxfId="53" dataDxfId="52" totalsRowDxfId="51">
  <autoFilter ref="B7:L13" xr:uid="{00000000-0009-0000-0100-000001000000}"/>
  <tableColumns count="11">
    <tableColumn id="1" xr3:uid="{00000000-0010-0000-0000-000001000000}" name="VEICOLO" totalsRowLabel="Totale" dataDxfId="50" totalsRowDxfId="10"/>
    <tableColumn id="2" xr3:uid="{00000000-0010-0000-0000-000002000000}" name="TARGHE MEZZI" dataDxfId="49" totalsRowDxfId="9"/>
    <tableColumn id="3" xr3:uid="{00000000-0010-0000-0000-000003000000}" name="IMPORTO VOUCHER" totalsRowFunction="custom" dataDxfId="48" totalsRowDxfId="8">
      <totalsRowFormula>SUM(D8:D13)</totalsRowFormula>
    </tableColumn>
    <tableColumn id="9" xr3:uid="{052A1555-8D4D-42D5-B377-1B8AC5E0EE84}" name="IMPONIBILE FURGONI" totalsRowFunction="custom" dataDxfId="47" totalsRowDxfId="7" dataCellStyle="Migliaia">
      <calculatedColumnFormula>Spese[[#This Row],[IMPORTO VOUCHER]]/1.22</calculatedColumnFormula>
      <totalsRowFormula>SUM(E8:E13)</totalsRowFormula>
    </tableColumn>
    <tableColumn id="4" xr3:uid="{00000000-0010-0000-0000-000004000000}" name="IMPONIBILE VETTURE" totalsRowFunction="custom" dataDxfId="46" totalsRowDxfId="6">
      <calculatedColumnFormula>Spese[[#This Row],[IMPORTO VOUCHER]]/1.22</calculatedColumnFormula>
      <totalsRowFormula>F10+F11</totalsRowFormula>
    </tableColumn>
    <tableColumn id="10" xr3:uid="{3930D16C-9EF2-4496-B9DF-C4D056478F4E}" name="% IVA" totalsRowFunction="custom" dataDxfId="45" totalsRowDxfId="5" dataCellStyle="Valuta">
      <totalsRowFormula>SUM(G8:G13)</totalsRowFormula>
    </tableColumn>
    <tableColumn id="5" xr3:uid="{00000000-0010-0000-0000-000005000000}" name="IMP. 70% DETR" totalsRowFunction="custom" dataDxfId="44" totalsRowDxfId="4" dataCellStyle="Percentuale">
      <calculatedColumnFormula>Spese[[#This Row],[IMPONIBILE VETTURE]]*70%</calculatedColumnFormula>
      <totalsRowFormula>SUM(H8:H13)</totalsRowFormula>
    </tableColumn>
    <tableColumn id="12" xr3:uid="{7D47DC2E-59D5-40EF-A2A9-8C74AE9EFE27}" name="IMP. 30% NON DETR." totalsRowFunction="custom" dataDxfId="43" totalsRowDxfId="3" dataCellStyle="Percentuale">
      <calculatedColumnFormula>Spese[[#This Row],[IMPONIBILE VETTURE]]*30%</calculatedColumnFormula>
      <totalsRowFormula>SUM(I8:I13)</totalsRowFormula>
    </tableColumn>
    <tableColumn id="6" xr3:uid="{00000000-0010-0000-0000-000006000000}" name="IVA" totalsRowFunction="sum" dataDxfId="42" totalsRowDxfId="2">
      <calculatedColumnFormula>Spese[[#This Row],[IMPORTO VOUCHER]]-Spese[[#This Row],[IMPONIBILE VETTURE]]</calculatedColumnFormula>
    </tableColumn>
    <tableColumn id="7" xr3:uid="{00000000-0010-0000-0000-000007000000}" name="40 % DETRAIB." totalsRowFunction="sum" dataDxfId="41" totalsRowDxfId="1">
      <calculatedColumnFormula>Spese[[#This Row],[IVA]]*40%</calculatedColumnFormula>
    </tableColumn>
    <tableColumn id="8" xr3:uid="{00000000-0010-0000-0000-000008000000}" name="60 % NON DETR." totalsRowFunction="sum" dataDxfId="40" totalsRowDxfId="0">
      <calculatedColumnFormula>Spese[[#This Row],[IVA]]*60%</calculatedColumnFormula>
    </tableColumn>
  </tableColumns>
  <tableStyleInfo name="TableStyleMedium23" showFirstColumn="0" showLastColumn="0" showRowStripes="1" showColumnStripes="0"/>
  <extLst>
    <ext xmlns:x14="http://schemas.microsoft.com/office/spreadsheetml/2009/9/main" uri="{504A1905-F514-4f6f-8877-14C23A59335A}">
      <x14:table altTextSummary="Immettere i dettagli sulle spese, ovvero Data, Conto, Descrizione, Hotel, Trasporti, Carburante, Pasti, Telefono, Svago e Varie, in questa tabella. Le spese totali vengono calcolate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0B1F8B-3C15-4D7E-AAA5-635AC993E72E}" name="Spese4" displayName="Spese4" ref="B7:N14" totalsRowCount="1" headerRowDxfId="39" dataDxfId="38" totalsRowDxfId="37">
  <autoFilter ref="B7:N13" xr:uid="{B60B1F8B-3C15-4D7E-AAA5-635AC993E72E}"/>
  <tableColumns count="13">
    <tableColumn id="1" xr3:uid="{D5CD0F52-1D67-46C3-BA43-1E3D96C23AD2}" name="VEICOLO" totalsRowLabel="Totale" dataDxfId="36" totalsRowDxfId="35"/>
    <tableColumn id="2" xr3:uid="{52D28EBB-50EF-4ED4-AAAA-5CC4EF408D95}" name="TARGHE MEZZI" dataDxfId="34" totalsRowDxfId="33"/>
    <tableColumn id="11" xr3:uid="{4A7BCCBE-FF39-44C2-85DD-C1546F97A9EA}" name="APPARATO TELEPASS" dataDxfId="32" totalsRowDxfId="31"/>
    <tableColumn id="13" xr3:uid="{77313A95-47B8-4CE4-84C9-4BF3D8BB2B52}" name="TESSERA VIACARD" dataDxfId="30" totalsRowDxfId="29"/>
    <tableColumn id="3" xr3:uid="{B0F4CBC9-A61B-4885-A118-F2FFA4B6A9F6}" name="IMPORTO" totalsRowFunction="custom" dataDxfId="28" totalsRowDxfId="27">
      <totalsRowFormula>SUM(F8:F13)</totalsRowFormula>
    </tableColumn>
    <tableColumn id="9" xr3:uid="{FC9F428A-5E7D-43C6-94DE-35E353A9A45F}" name="IMPONIBILE FURGONI" totalsRowFunction="custom" dataDxfId="26" totalsRowDxfId="25" dataCellStyle="Migliaia">
      <calculatedColumnFormula>Spese4[[#This Row],[IMPORTO]]/1.22</calculatedColumnFormula>
      <totalsRowFormula>SUM(G8:G13)</totalsRowFormula>
    </tableColumn>
    <tableColumn id="4" xr3:uid="{22376B1F-9F64-45B8-BC63-7C485E3E847D}" name="IMPONIBILE VETTURE" totalsRowFunction="custom" dataDxfId="24" totalsRowDxfId="23">
      <calculatedColumnFormula>Spese4[[#This Row],[IMPORTO]]/1.22</calculatedColumnFormula>
      <totalsRowFormula>H10+H11</totalsRowFormula>
    </tableColumn>
    <tableColumn id="10" xr3:uid="{038E2811-7294-489F-A78A-33B2639F53AD}" name="% IVA" totalsRowFunction="custom" dataDxfId="22" totalsRowDxfId="21" dataCellStyle="Valuta">
      <totalsRowFormula>SUM(I8:I13)</totalsRowFormula>
    </tableColumn>
    <tableColumn id="5" xr3:uid="{5A871701-6908-407B-86A7-1CA488E15C70}" name="IMP. 70% DETR" totalsRowFunction="custom" dataDxfId="20" totalsRowDxfId="19" dataCellStyle="Percentuale">
      <calculatedColumnFormula>Spese4[[#This Row],[IMPONIBILE VETTURE]]*70%</calculatedColumnFormula>
      <totalsRowFormula>SUM(J8:J13)</totalsRowFormula>
    </tableColumn>
    <tableColumn id="12" xr3:uid="{20F300AA-20EA-47B6-A8BB-786A1618E844}" name="IMP. 30% NON DETR." totalsRowFunction="custom" dataDxfId="18" totalsRowDxfId="17" dataCellStyle="Percentuale">
      <calculatedColumnFormula>Spese4[[#This Row],[IMPONIBILE VETTURE]]*30%</calculatedColumnFormula>
      <totalsRowFormula>SUM(K8:K13)</totalsRowFormula>
    </tableColumn>
    <tableColumn id="6" xr3:uid="{DEE31829-5C50-4E90-BACE-4EFA22A3D416}" name="IVA" totalsRowFunction="sum" dataDxfId="16" totalsRowDxfId="15">
      <calculatedColumnFormula>Spese4[[#This Row],[IMPORTO]]-Spese4[[#This Row],[IMPONIBILE VETTURE]]</calculatedColumnFormula>
    </tableColumn>
    <tableColumn id="7" xr3:uid="{B7EE65AD-42DA-45DE-8247-D9D02F52E92B}" name="40 % DETRAIB." totalsRowFunction="sum" dataDxfId="14" totalsRowDxfId="13">
      <calculatedColumnFormula>Spese4[[#This Row],[IVA]]*40%</calculatedColumnFormula>
    </tableColumn>
    <tableColumn id="8" xr3:uid="{87B9913A-E011-4A44-A9ED-3A3C29529248}" name="60 % NON DETR." totalsRowFunction="sum" dataDxfId="12" totalsRowDxfId="11">
      <calculatedColumnFormula>Spese4[[#This Row],[IVA]]*60%</calculatedColumnFormula>
    </tableColumn>
  </tableColumns>
  <tableStyleInfo name="TableStyleMedium23" showFirstColumn="0" showLastColumn="0" showRowStripes="1" showColumnStripes="0"/>
  <extLst>
    <ext xmlns:x14="http://schemas.microsoft.com/office/spreadsheetml/2009/9/main" uri="{504A1905-F514-4f6f-8877-14C23A59335A}">
      <x14:table altTextSummary="Immettere i dettagli sulle spese, ovvero Data, Conto, Descrizione, Hotel, Trasporti, Carburante, Pasti, Telefono, Svago e Varie, in questa tabella. Le spese totali vengono calcolate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Gia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L17"/>
  <sheetViews>
    <sheetView showGridLines="0" tabSelected="1" topLeftCell="A4" zoomScale="120" zoomScaleNormal="120" workbookViewId="0">
      <selection activeCell="D11" sqref="D11"/>
    </sheetView>
  </sheetViews>
  <sheetFormatPr defaultRowHeight="30" customHeight="1" x14ac:dyDescent="0.2"/>
  <cols>
    <col min="1" max="1" width="2.625" style="7" customWidth="1"/>
    <col min="2" max="2" width="16.375" style="7" customWidth="1"/>
    <col min="3" max="3" width="9.75" style="7" customWidth="1"/>
    <col min="4" max="4" width="14.625" style="7" customWidth="1"/>
    <col min="5" max="5" width="14.25" style="7" customWidth="1"/>
    <col min="6" max="6" width="14.625" style="7" customWidth="1"/>
    <col min="7" max="7" width="11.125" style="7" bestFit="1" customWidth="1"/>
    <col min="8" max="8" width="19.625" style="6" bestFit="1" customWidth="1"/>
    <col min="9" max="9" width="15.75" style="6" customWidth="1"/>
    <col min="10" max="10" width="9.875" style="6" customWidth="1"/>
    <col min="11" max="11" width="12.375" style="6" customWidth="1"/>
    <col min="12" max="12" width="13.25" style="6" customWidth="1"/>
    <col min="13" max="13" width="2.625" style="7" customWidth="1"/>
    <col min="14" max="16384" width="9" style="7"/>
  </cols>
  <sheetData>
    <row r="1" spans="2:12" ht="30" customHeight="1" x14ac:dyDescent="0.25">
      <c r="B1" s="4"/>
      <c r="C1" s="48"/>
      <c r="D1" s="48"/>
      <c r="E1" s="5"/>
      <c r="F1" s="50"/>
      <c r="G1" s="50"/>
      <c r="H1" s="50"/>
      <c r="I1" s="4"/>
      <c r="J1" s="49"/>
      <c r="K1" s="49"/>
    </row>
    <row r="3" spans="2:12" ht="15" customHeight="1" x14ac:dyDescent="0.25">
      <c r="B3" s="8"/>
      <c r="C3" s="4"/>
      <c r="D3" s="9"/>
      <c r="E3" s="9"/>
    </row>
    <row r="4" spans="2:12" ht="30" customHeight="1" thickBot="1" x14ac:dyDescent="0.25">
      <c r="B4" s="10"/>
      <c r="C4" s="48"/>
      <c r="D4" s="48"/>
      <c r="E4" s="40"/>
      <c r="H4" s="11"/>
      <c r="I4" s="11"/>
      <c r="J4" s="49"/>
      <c r="K4" s="49"/>
    </row>
    <row r="5" spans="2:12" ht="30" customHeight="1" thickBot="1" x14ac:dyDescent="0.3">
      <c r="B5" s="10"/>
      <c r="C5" s="48"/>
      <c r="D5" s="48"/>
      <c r="E5" s="41" t="s">
        <v>41</v>
      </c>
      <c r="F5" s="1"/>
      <c r="G5" s="1"/>
      <c r="H5" s="39" t="s">
        <v>22</v>
      </c>
      <c r="I5" s="39" t="s">
        <v>21</v>
      </c>
      <c r="J5" s="49"/>
      <c r="K5" s="49"/>
    </row>
    <row r="6" spans="2:12" ht="15" customHeight="1" thickBot="1" x14ac:dyDescent="0.3">
      <c r="B6" s="12" t="s">
        <v>20</v>
      </c>
      <c r="C6" s="12"/>
      <c r="D6" s="12"/>
      <c r="E6" s="42">
        <v>630742</v>
      </c>
      <c r="F6" s="13"/>
      <c r="G6" s="13"/>
      <c r="H6" s="42">
        <v>630740</v>
      </c>
      <c r="I6" s="42">
        <v>6300315</v>
      </c>
      <c r="J6" s="13"/>
      <c r="K6" s="13"/>
      <c r="L6" s="13"/>
    </row>
    <row r="7" spans="2:12" ht="30" customHeight="1" x14ac:dyDescent="0.2">
      <c r="B7" s="7" t="s">
        <v>23</v>
      </c>
      <c r="C7" s="7" t="s">
        <v>6</v>
      </c>
      <c r="D7" s="6" t="s">
        <v>13</v>
      </c>
      <c r="E7" s="14" t="s">
        <v>18</v>
      </c>
      <c r="F7" s="6" t="s">
        <v>19</v>
      </c>
      <c r="G7" s="6" t="s">
        <v>26</v>
      </c>
      <c r="H7" s="6" t="s">
        <v>16</v>
      </c>
      <c r="I7" s="14" t="s">
        <v>17</v>
      </c>
      <c r="J7" s="6" t="s">
        <v>7</v>
      </c>
      <c r="K7" s="6" t="s">
        <v>14</v>
      </c>
      <c r="L7" s="24" t="s">
        <v>15</v>
      </c>
    </row>
    <row r="8" spans="2:12" ht="30" customHeight="1" x14ac:dyDescent="0.25">
      <c r="B8" s="2" t="s">
        <v>8</v>
      </c>
      <c r="C8" s="1" t="s">
        <v>1</v>
      </c>
      <c r="D8" s="1"/>
      <c r="E8" s="3">
        <f>Spese[[#This Row],[IMPORTO VOUCHER]]/1.22</f>
        <v>0</v>
      </c>
      <c r="F8" s="15"/>
      <c r="G8" s="15">
        <f>Spese[[#This Row],[IMPORTO VOUCHER]]-Spese[[#This Row],[IMPONIBILE FURGONI]]</f>
        <v>0</v>
      </c>
      <c r="H8" s="16"/>
      <c r="I8" s="16"/>
      <c r="J8" s="17"/>
      <c r="K8" s="17">
        <f>Spese[[#This Row],[IVA]]*40%</f>
        <v>0</v>
      </c>
      <c r="L8" s="17">
        <f>Spese[[#This Row],[IVA]]*60%</f>
        <v>0</v>
      </c>
    </row>
    <row r="9" spans="2:12" ht="30" customHeight="1" x14ac:dyDescent="0.25">
      <c r="B9" s="2" t="s">
        <v>9</v>
      </c>
      <c r="C9" s="1" t="s">
        <v>2</v>
      </c>
      <c r="D9" s="1">
        <v>69.89</v>
      </c>
      <c r="E9" s="3">
        <f>Spese[[#This Row],[IMPORTO VOUCHER]]/1.22</f>
        <v>57.286885245901644</v>
      </c>
      <c r="F9" s="15"/>
      <c r="G9" s="15">
        <f>Spese[[#This Row],[IMPORTO VOUCHER]]-Spese[[#This Row],[IMPONIBILE FURGONI]]</f>
        <v>12.603114754098357</v>
      </c>
      <c r="H9" s="16"/>
      <c r="I9" s="16"/>
      <c r="J9" s="17"/>
      <c r="K9" s="17">
        <f>Spese[[#This Row],[IVA]]*40%</f>
        <v>0</v>
      </c>
      <c r="L9" s="17">
        <f>Spese[[#This Row],[IVA]]*60%</f>
        <v>0</v>
      </c>
    </row>
    <row r="10" spans="2:12" ht="30" customHeight="1" x14ac:dyDescent="0.25">
      <c r="B10" s="2" t="s">
        <v>50</v>
      </c>
      <c r="C10" s="1" t="s">
        <v>51</v>
      </c>
      <c r="D10" s="1">
        <v>56.95</v>
      </c>
      <c r="E10" s="3">
        <f>Spese[[#This Row],[IMPORTO VOUCHER]]/1.22</f>
        <v>46.680327868852466</v>
      </c>
      <c r="F10" s="15"/>
      <c r="G10" s="15">
        <f>Spese[[#This Row],[IMPORTO VOUCHER]]-Spese[[#This Row],[IMPONIBILE FURGONI]]</f>
        <v>10.269672131147537</v>
      </c>
      <c r="H10" s="16">
        <f>Spese[[#This Row],[IMPONIBILE VETTURE]]*70%</f>
        <v>0</v>
      </c>
      <c r="I10" s="16">
        <f>Spese[[#This Row],[IMPONIBILE VETTURE]]*30%</f>
        <v>0</v>
      </c>
      <c r="J10" s="17">
        <v>0</v>
      </c>
      <c r="K10" s="17">
        <f>Spese[[#This Row],[IVA]]*40%</f>
        <v>0</v>
      </c>
      <c r="L10" s="17">
        <f>Spese[[#This Row],[IVA]]*60%</f>
        <v>0</v>
      </c>
    </row>
    <row r="11" spans="2:12" ht="30" customHeight="1" x14ac:dyDescent="0.25">
      <c r="B11" s="2" t="s">
        <v>47</v>
      </c>
      <c r="C11" s="1" t="s">
        <v>48</v>
      </c>
      <c r="D11" s="1">
        <v>103.89</v>
      </c>
      <c r="E11" s="3"/>
      <c r="F11" s="15">
        <f>Spese[[#This Row],[IMPORTO VOUCHER]]/1.22</f>
        <v>85.155737704918039</v>
      </c>
      <c r="G11" s="15">
        <f>Spese[[#This Row],[IMPORTO VOUCHER]]-Spese[[#This Row],[IMPONIBILE VETTURE]]</f>
        <v>18.734262295081962</v>
      </c>
      <c r="H11" s="16">
        <f>Spese[[#This Row],[IMPONIBILE VETTURE]]*70%</f>
        <v>59.609016393442623</v>
      </c>
      <c r="I11" s="16">
        <f>Spese[[#This Row],[IMPONIBILE VETTURE]]*30%</f>
        <v>25.546721311475412</v>
      </c>
      <c r="J11" s="17">
        <f>Spese[[#This Row],[IMPORTO VOUCHER]]-Spese[[#This Row],[IMPONIBILE VETTURE]]</f>
        <v>18.734262295081962</v>
      </c>
      <c r="K11" s="17">
        <f>Spese[[#This Row],[IVA]]*40%</f>
        <v>7.493704918032785</v>
      </c>
      <c r="L11" s="17">
        <f>Spese[[#This Row],[IVA]]*60%</f>
        <v>11.240557377049177</v>
      </c>
    </row>
    <row r="12" spans="2:12" ht="30" customHeight="1" x14ac:dyDescent="0.25">
      <c r="B12" s="2" t="s">
        <v>11</v>
      </c>
      <c r="C12" s="1" t="s">
        <v>4</v>
      </c>
      <c r="D12" s="1">
        <v>101.37</v>
      </c>
      <c r="E12" s="3">
        <f>Spese[[#This Row],[IMPORTO VOUCHER]]/1.22</f>
        <v>83.090163934426229</v>
      </c>
      <c r="F12" s="15"/>
      <c r="G12" s="15">
        <f>Spese[[#This Row],[IMPORTO VOUCHER]]-Spese[[#This Row],[IMPONIBILE FURGONI]]</f>
        <v>18.279836065573775</v>
      </c>
      <c r="H12" s="16"/>
      <c r="I12" s="16"/>
      <c r="J12" s="17"/>
      <c r="K12" s="17">
        <f>Spese[[#This Row],[IVA]]*40%</f>
        <v>0</v>
      </c>
      <c r="L12" s="17">
        <f>Spese[[#This Row],[IVA]]*60%</f>
        <v>0</v>
      </c>
    </row>
    <row r="13" spans="2:12" ht="30" customHeight="1" x14ac:dyDescent="0.25">
      <c r="B13" s="2" t="s">
        <v>12</v>
      </c>
      <c r="C13" s="1" t="s">
        <v>5</v>
      </c>
      <c r="D13" s="1">
        <v>311.32</v>
      </c>
      <c r="E13" s="3">
        <f>Spese[[#This Row],[IMPORTO VOUCHER]]/1.22</f>
        <v>255.18032786885246</v>
      </c>
      <c r="F13" s="15"/>
      <c r="G13" s="15">
        <f>Spese[[#This Row],[IMPORTO VOUCHER]]-Spese[[#This Row],[IMPONIBILE FURGONI]]</f>
        <v>56.139672131147535</v>
      </c>
      <c r="H13" s="16"/>
      <c r="I13" s="16"/>
      <c r="J13" s="17"/>
      <c r="K13" s="17">
        <f>Spese[[#This Row],[IVA]]*40%</f>
        <v>0</v>
      </c>
      <c r="L13" s="17">
        <f>Spese[[#This Row],[IVA]]*60%</f>
        <v>0</v>
      </c>
    </row>
    <row r="14" spans="2:12" ht="30" customHeight="1" x14ac:dyDescent="0.2">
      <c r="B14" s="7" t="s">
        <v>0</v>
      </c>
      <c r="D14" s="7">
        <f>SUM(D8:D13)</f>
        <v>643.42000000000007</v>
      </c>
      <c r="E14" s="18">
        <f>SUM(E8:E13)</f>
        <v>442.23770491803282</v>
      </c>
      <c r="F14" s="19">
        <f>F10+F11</f>
        <v>85.155737704918039</v>
      </c>
      <c r="G14" s="19">
        <f>SUM(G8:G13)</f>
        <v>116.02655737704916</v>
      </c>
      <c r="H14" s="21">
        <f>SUM(H8:H13)</f>
        <v>59.609016393442623</v>
      </c>
      <c r="I14" s="21">
        <f>SUM(I8:I13)</f>
        <v>25.546721311475412</v>
      </c>
      <c r="J14" s="20">
        <f>SUBTOTAL(109,Spese[IVA])</f>
        <v>18.734262295081962</v>
      </c>
      <c r="K14" s="20">
        <f>SUBTOTAL(109,Spese[40 % DETRAIB.])</f>
        <v>7.493704918032785</v>
      </c>
      <c r="L14" s="23">
        <f>SUBTOTAL(109,Spese[60 % NON DETR.])</f>
        <v>11.240557377049177</v>
      </c>
    </row>
    <row r="15" spans="2:12" ht="30" customHeight="1" x14ac:dyDescent="0.2">
      <c r="B15" s="7" t="s">
        <v>27</v>
      </c>
      <c r="E15" s="22"/>
      <c r="F15" s="19"/>
      <c r="G15" s="19">
        <v>0</v>
      </c>
      <c r="H15" s="20"/>
      <c r="I15" s="20"/>
      <c r="J15" s="20"/>
      <c r="K15" s="20"/>
      <c r="L15" s="20" t="s">
        <v>29</v>
      </c>
    </row>
    <row r="16" spans="2:12" ht="51" customHeight="1" x14ac:dyDescent="0.2">
      <c r="B16" s="7" t="s">
        <v>28</v>
      </c>
      <c r="D16" s="7">
        <f>Spese[[#Totals],[IMPORTO VOUCHER]]+D15</f>
        <v>643.42000000000007</v>
      </c>
      <c r="E16" s="22"/>
      <c r="F16" s="19"/>
      <c r="G16" s="46">
        <f>D16/1.22</f>
        <v>527.39344262295094</v>
      </c>
      <c r="H16" s="20"/>
      <c r="I16" s="20"/>
      <c r="J16" s="20"/>
      <c r="K16" s="20"/>
      <c r="L16" s="20" t="s">
        <v>30</v>
      </c>
    </row>
    <row r="17" spans="2:12" ht="30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</sheetData>
  <dataConsolidate/>
  <mergeCells count="8">
    <mergeCell ref="B17:L17"/>
    <mergeCell ref="C1:D1"/>
    <mergeCell ref="C4:D4"/>
    <mergeCell ref="J1:K1"/>
    <mergeCell ref="C5:D5"/>
    <mergeCell ref="J5:K5"/>
    <mergeCell ref="J4:K4"/>
    <mergeCell ref="F1:H1"/>
  </mergeCells>
  <phoneticPr fontId="0" type="noConversion"/>
  <dataValidations count="22">
    <dataValidation allowBlank="1" showInputMessage="1" showErrorMessage="1" prompt="Immettere lo scopo nella cella a destra" sqref="B1" xr:uid="{00000000-0002-0000-0000-000003000000}"/>
    <dataValidation allowBlank="1" showInputMessage="1" showErrorMessage="1" prompt="Immettere lo scopo in questa cella" sqref="C1:E1" xr:uid="{00000000-0002-0000-0000-000004000000}"/>
    <dataValidation allowBlank="1" showInputMessage="1" showErrorMessage="1" prompt="Immettere il numero di rendiconto in questa cella" sqref="J1:K1" xr:uid="{00000000-0002-0000-0000-000005000000}"/>
    <dataValidation allowBlank="1" showInputMessage="1" showErrorMessage="1" prompt="Immettere il numero di rendiconto nella cella a destra" sqref="F1:G1" xr:uid="{00000000-0002-0000-0000-000006000000}"/>
    <dataValidation allowBlank="1" showInputMessage="1" showErrorMessage="1" prompt="Immettere le informazioni sul dipendente nelle celle da B6 a K7" sqref="B3" xr:uid="{00000000-0002-0000-0000-00000C000000}"/>
    <dataValidation allowBlank="1" showInputMessage="1" showErrorMessage="1" prompt="Immettere il nome nella cella a destra" sqref="B4" xr:uid="{00000000-0002-0000-0000-00000D000000}"/>
    <dataValidation allowBlank="1" showInputMessage="1" showErrorMessage="1" prompt="Immettere il nome in questa cella" sqref="C4:E4" xr:uid="{00000000-0002-0000-0000-00000E000000}"/>
    <dataValidation allowBlank="1" showInputMessage="1" showErrorMessage="1" prompt="Immettere il reparto nella cella a destra" sqref="B5" xr:uid="{00000000-0002-0000-0000-00000F000000}"/>
    <dataValidation allowBlank="1" showInputMessage="1" showErrorMessage="1" prompt="Immettere il reparto in questa cella" sqref="C5:E5" xr:uid="{00000000-0002-0000-0000-000010000000}"/>
    <dataValidation allowBlank="1" showInputMessage="1" showErrorMessage="1" prompt="Immettere la posizione nella cella a destra" sqref="H4:I4" xr:uid="{00000000-0002-0000-0000-000011000000}"/>
    <dataValidation allowBlank="1" showInputMessage="1" showErrorMessage="1" prompt="Immettere la posizione in questa cella" sqref="J4:K4" xr:uid="{00000000-0002-0000-0000-000012000000}"/>
    <dataValidation allowBlank="1" showInputMessage="1" showErrorMessage="1" prompt="Immettere il manager nella cella a destra" sqref="H5:I5" xr:uid="{00000000-0002-0000-0000-000013000000}"/>
    <dataValidation allowBlank="1" showInputMessage="1" showErrorMessage="1" prompt="Immettere il manager in questa cella" sqref="J5:K5" xr:uid="{00000000-0002-0000-0000-000014000000}"/>
    <dataValidation allowBlank="1" showInputMessage="1" showErrorMessage="1" prompt="Immettere la data della spesa in questa colonna sotto questa intestazione. Usare i filtri delle intestazioni per trovare voci specifiche" sqref="B7" xr:uid="{00000000-0002-0000-0000-000019000000}"/>
    <dataValidation allowBlank="1" showInputMessage="1" showErrorMessage="1" prompt="Immettere il conto in questa colonna sotto questa intestazione" sqref="C7" xr:uid="{00000000-0002-0000-0000-00001A000000}"/>
    <dataValidation allowBlank="1" showInputMessage="1" showErrorMessage="1" prompt="Immettere la descrizione in questa colonna sotto questa intestazione" sqref="D7:E7" xr:uid="{00000000-0002-0000-0000-00001B000000}"/>
    <dataValidation allowBlank="1" showInputMessage="1" showErrorMessage="1" prompt="Immettere le spese per hotel in questa colonna sotto questa intestazione" sqref="F7:G7" xr:uid="{00000000-0002-0000-0000-00001C000000}"/>
    <dataValidation allowBlank="1" showInputMessage="1" showErrorMessage="1" prompt="Immettere le spese di trasporto in questa colonna sotto questa intestazione" sqref="H7:I7" xr:uid="{00000000-0002-0000-0000-00001D000000}"/>
    <dataValidation allowBlank="1" showInputMessage="1" showErrorMessage="1" prompt="Immettere le spese per carburante in questa colonna sotto questa intestazione" sqref="J7" xr:uid="{00000000-0002-0000-0000-00001E000000}"/>
    <dataValidation allowBlank="1" showInputMessage="1" showErrorMessage="1" prompt="Immettere le spese per i pasti in questa colonna sotto questa intestazione" sqref="K7" xr:uid="{00000000-0002-0000-0000-00001F000000}"/>
    <dataValidation allowBlank="1" showInputMessage="1" showErrorMessage="1" prompt="Immettere le spese telefoniche in questa colonna sotto questa intestazione" sqref="L7" xr:uid="{00000000-0002-0000-0000-000020000000}"/>
    <dataValidation allowBlank="1" showInputMessage="1" showErrorMessage="1" prompt="Il subtotale viene calcolato automaticamente nella cella a destra" sqref="B17:L17" xr:uid="{00000000-0002-0000-0000-000028000000}"/>
  </dataValidations>
  <printOptions horizontalCentered="1"/>
  <pageMargins left="0.25" right="0.25" top="0.75" bottom="0.75" header="0.3" footer="0.3"/>
  <pageSetup scale="75" fitToHeight="0" orientation="landscape" r:id="rId1"/>
  <headerFooter differentFirst="1">
    <oddHeader>&amp;C&amp;"-,Regular"Company Name</oddHeader>
    <oddFooter>&amp;C&amp;"-,Regular"Page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3567-8828-4294-A436-2A990BCCD98F}">
  <dimension ref="B1:N17"/>
  <sheetViews>
    <sheetView topLeftCell="A5" zoomScale="110" zoomScaleNormal="110" workbookViewId="0">
      <selection activeCell="F10" sqref="F10"/>
    </sheetView>
  </sheetViews>
  <sheetFormatPr defaultRowHeight="30" customHeight="1" x14ac:dyDescent="0.2"/>
  <cols>
    <col min="1" max="1" width="2.625" style="7" customWidth="1"/>
    <col min="2" max="2" width="16.375" style="7" customWidth="1"/>
    <col min="3" max="3" width="9.75" style="7" customWidth="1"/>
    <col min="4" max="4" width="11.625" style="7" bestFit="1" customWidth="1"/>
    <col min="5" max="5" width="11.625" style="7" customWidth="1"/>
    <col min="6" max="6" width="12.375" style="7" customWidth="1"/>
    <col min="7" max="7" width="12.125" style="7" customWidth="1"/>
    <col min="8" max="8" width="11.25" style="7" customWidth="1"/>
    <col min="9" max="9" width="10.375" style="7" bestFit="1" customWidth="1"/>
    <col min="10" max="10" width="14.125" style="6" customWidth="1"/>
    <col min="11" max="11" width="16.25" style="6" customWidth="1"/>
    <col min="12" max="12" width="9.875" style="6" customWidth="1"/>
    <col min="13" max="13" width="12.375" style="6" customWidth="1"/>
    <col min="14" max="14" width="13.25" style="6" customWidth="1"/>
    <col min="15" max="15" width="2.625" style="7" customWidth="1"/>
    <col min="16" max="16384" width="9" style="7"/>
  </cols>
  <sheetData>
    <row r="1" spans="2:14" ht="30" customHeight="1" x14ac:dyDescent="0.25">
      <c r="B1" s="4"/>
      <c r="C1" s="48"/>
      <c r="D1" s="48"/>
      <c r="E1" s="48"/>
      <c r="F1" s="48"/>
      <c r="G1" s="5"/>
      <c r="H1" s="50"/>
      <c r="I1" s="50"/>
      <c r="J1" s="50"/>
      <c r="K1" s="4"/>
      <c r="L1" s="49"/>
      <c r="M1" s="49"/>
    </row>
    <row r="3" spans="2:14" ht="15" customHeight="1" x14ac:dyDescent="0.25">
      <c r="B3" s="8"/>
      <c r="C3" s="4"/>
      <c r="D3" s="4"/>
      <c r="E3" s="4"/>
      <c r="F3" s="9"/>
      <c r="G3" s="9"/>
    </row>
    <row r="4" spans="2:14" ht="30" customHeight="1" thickBot="1" x14ac:dyDescent="0.25">
      <c r="B4" s="10"/>
      <c r="C4" s="48"/>
      <c r="D4" s="48"/>
      <c r="E4" s="48"/>
      <c r="F4" s="48"/>
      <c r="G4" s="40"/>
      <c r="J4" s="11"/>
      <c r="K4" s="11"/>
      <c r="L4" s="49"/>
      <c r="M4" s="49"/>
    </row>
    <row r="5" spans="2:14" ht="30" customHeight="1" thickBot="1" x14ac:dyDescent="0.3">
      <c r="B5" s="10"/>
      <c r="C5" s="48"/>
      <c r="D5" s="48"/>
      <c r="E5" s="48"/>
      <c r="F5" s="48"/>
      <c r="G5" s="41" t="s">
        <v>42</v>
      </c>
      <c r="H5" s="1"/>
      <c r="I5" s="1"/>
      <c r="J5" s="39" t="s">
        <v>44</v>
      </c>
      <c r="K5" s="39" t="s">
        <v>45</v>
      </c>
      <c r="L5" s="49"/>
      <c r="M5" s="49"/>
    </row>
    <row r="6" spans="2:14" ht="15" customHeight="1" thickBot="1" x14ac:dyDescent="0.3">
      <c r="B6" s="12" t="s">
        <v>20</v>
      </c>
      <c r="C6" s="12"/>
      <c r="D6" s="12"/>
      <c r="E6" s="12"/>
      <c r="F6" s="12"/>
      <c r="G6" s="42">
        <v>630753</v>
      </c>
      <c r="H6" s="13"/>
      <c r="I6" s="13"/>
      <c r="J6" s="42">
        <v>630753</v>
      </c>
      <c r="K6" s="42">
        <v>630754</v>
      </c>
      <c r="L6" s="13"/>
      <c r="M6" s="13"/>
      <c r="N6" s="13"/>
    </row>
    <row r="7" spans="2:14" ht="73.5" customHeight="1" x14ac:dyDescent="0.2">
      <c r="B7" s="7" t="s">
        <v>23</v>
      </c>
      <c r="C7" s="7" t="s">
        <v>6</v>
      </c>
      <c r="D7" s="7" t="s">
        <v>24</v>
      </c>
      <c r="E7" s="7" t="s">
        <v>43</v>
      </c>
      <c r="F7" s="6" t="s">
        <v>25</v>
      </c>
      <c r="G7" s="14" t="s">
        <v>18</v>
      </c>
      <c r="H7" s="6" t="s">
        <v>19</v>
      </c>
      <c r="I7" s="6" t="s">
        <v>26</v>
      </c>
      <c r="J7" s="6" t="s">
        <v>16</v>
      </c>
      <c r="K7" s="14" t="s">
        <v>17</v>
      </c>
      <c r="L7" s="6" t="s">
        <v>7</v>
      </c>
      <c r="M7" s="6" t="s">
        <v>14</v>
      </c>
      <c r="N7" s="24" t="s">
        <v>15</v>
      </c>
    </row>
    <row r="8" spans="2:14" ht="30" customHeight="1" x14ac:dyDescent="0.25">
      <c r="B8" s="2" t="s">
        <v>8</v>
      </c>
      <c r="C8" s="1" t="s">
        <v>1</v>
      </c>
      <c r="D8" s="1"/>
      <c r="E8" s="1">
        <v>345141606</v>
      </c>
      <c r="F8" s="1"/>
      <c r="G8" s="3">
        <f>Spese4[[#This Row],[IMPORTO]]/1.22</f>
        <v>0</v>
      </c>
      <c r="H8" s="15"/>
      <c r="I8" s="15">
        <f>Spese4[[#This Row],[IMPORTO]]-Spese4[[#This Row],[IMPONIBILE FURGONI]]</f>
        <v>0</v>
      </c>
      <c r="J8" s="16"/>
      <c r="K8" s="16"/>
      <c r="L8" s="17"/>
      <c r="M8" s="17">
        <f>Spese4[[#This Row],[IVA]]*40%</f>
        <v>0</v>
      </c>
      <c r="N8" s="17">
        <f>Spese4[[#This Row],[IVA]]*60%</f>
        <v>0</v>
      </c>
    </row>
    <row r="9" spans="2:14" ht="30" customHeight="1" x14ac:dyDescent="0.25">
      <c r="B9" s="2" t="s">
        <v>9</v>
      </c>
      <c r="C9" s="1" t="s">
        <v>2</v>
      </c>
      <c r="D9" s="1">
        <v>980450860</v>
      </c>
      <c r="E9" s="1">
        <v>345141606</v>
      </c>
      <c r="F9" s="1">
        <v>60.8</v>
      </c>
      <c r="G9" s="3">
        <f>Spese4[[#This Row],[IMPORTO]]/1.22</f>
        <v>49.83606557377049</v>
      </c>
      <c r="H9" s="15"/>
      <c r="I9" s="15">
        <f>Spese4[[#This Row],[IMPORTO]]-Spese4[[#This Row],[IMPONIBILE FURGONI]]</f>
        <v>10.963934426229507</v>
      </c>
      <c r="J9" s="16"/>
      <c r="K9" s="16"/>
      <c r="L9" s="17"/>
      <c r="M9" s="17">
        <f>Spese4[[#This Row],[IVA]]*40%</f>
        <v>0</v>
      </c>
      <c r="N9" s="17">
        <f>Spese4[[#This Row],[IVA]]*60%</f>
        <v>0</v>
      </c>
    </row>
    <row r="10" spans="2:14" ht="30" customHeight="1" x14ac:dyDescent="0.25">
      <c r="B10" s="2" t="s">
        <v>10</v>
      </c>
      <c r="C10" s="1" t="s">
        <v>3</v>
      </c>
      <c r="D10" s="1">
        <v>972389357</v>
      </c>
      <c r="E10" s="1"/>
      <c r="F10" s="1"/>
      <c r="G10" s="3"/>
      <c r="H10" s="15">
        <f>Spese4[[#This Row],[IMPORTO]]/1.22</f>
        <v>0</v>
      </c>
      <c r="I10" s="15">
        <f>Spese4[[#This Row],[IMPORTO]]-Spese4[[#This Row],[IMPONIBILE VETTURE]]</f>
        <v>0</v>
      </c>
      <c r="J10" s="16">
        <f>Spese4[[#This Row],[IMPONIBILE VETTURE]]*70%</f>
        <v>0</v>
      </c>
      <c r="K10" s="16">
        <f>Spese4[[#This Row],[IMPONIBILE VETTURE]]*30%</f>
        <v>0</v>
      </c>
      <c r="L10" s="17">
        <f>Spese4[[#This Row],[IMPORTO]]-Spese4[[#This Row],[IMPONIBILE VETTURE]]</f>
        <v>0</v>
      </c>
      <c r="M10" s="17">
        <f>Spese4[[#This Row],[IVA]]*40%</f>
        <v>0</v>
      </c>
      <c r="N10" s="17">
        <f>Spese4[[#This Row],[IVA]]*60%</f>
        <v>0</v>
      </c>
    </row>
    <row r="11" spans="2:14" ht="30" customHeight="1" x14ac:dyDescent="0.25">
      <c r="B11" s="2" t="s">
        <v>49</v>
      </c>
      <c r="C11" s="1" t="s">
        <v>48</v>
      </c>
      <c r="D11" s="1">
        <v>280044140</v>
      </c>
      <c r="E11" s="1"/>
      <c r="F11" s="1"/>
      <c r="G11" s="3"/>
      <c r="H11" s="15">
        <f>Spese4[[#This Row],[IMPORTO]]/1.22</f>
        <v>0</v>
      </c>
      <c r="I11" s="15">
        <f>Spese4[[#This Row],[IMPORTO]]-Spese4[[#This Row],[IMPONIBILE VETTURE]]</f>
        <v>0</v>
      </c>
      <c r="J11" s="16">
        <f>Spese4[[#This Row],[IMPONIBILE VETTURE]]*70%</f>
        <v>0</v>
      </c>
      <c r="K11" s="16">
        <f>Spese4[[#This Row],[IMPONIBILE VETTURE]]*30%</f>
        <v>0</v>
      </c>
      <c r="L11" s="17">
        <f>Spese4[[#This Row],[IMPORTO]]-Spese4[[#This Row],[IMPONIBILE VETTURE]]</f>
        <v>0</v>
      </c>
      <c r="M11" s="17">
        <f>Spese4[[#This Row],[IVA]]*40%</f>
        <v>0</v>
      </c>
      <c r="N11" s="17">
        <f>Spese4[[#This Row],[IVA]]*60%</f>
        <v>0</v>
      </c>
    </row>
    <row r="12" spans="2:14" ht="30" customHeight="1" x14ac:dyDescent="0.25">
      <c r="B12" s="2" t="s">
        <v>11</v>
      </c>
      <c r="C12" s="1" t="s">
        <v>4</v>
      </c>
      <c r="D12" s="1">
        <v>975942103</v>
      </c>
      <c r="E12" s="1"/>
      <c r="F12" s="1">
        <v>32.9</v>
      </c>
      <c r="G12" s="3">
        <f>Spese4[[#This Row],[IMPORTO]]/1.22</f>
        <v>26.967213114754099</v>
      </c>
      <c r="H12" s="15"/>
      <c r="I12" s="15">
        <f>Spese4[[#This Row],[IMPORTO]]-Spese4[[#This Row],[IMPONIBILE FURGONI]]</f>
        <v>5.9327868852458998</v>
      </c>
      <c r="J12" s="16"/>
      <c r="K12" s="16"/>
      <c r="L12" s="17"/>
      <c r="M12" s="17">
        <f>Spese4[[#This Row],[IVA]]*40%</f>
        <v>0</v>
      </c>
      <c r="N12" s="17">
        <f>Spese4[[#This Row],[IVA]]*60%</f>
        <v>0</v>
      </c>
    </row>
    <row r="13" spans="2:14" ht="30" customHeight="1" x14ac:dyDescent="0.25">
      <c r="B13" s="2" t="s">
        <v>12</v>
      </c>
      <c r="C13" s="1" t="s">
        <v>5</v>
      </c>
      <c r="D13" s="1">
        <v>980678122</v>
      </c>
      <c r="E13" s="1"/>
      <c r="F13" s="1"/>
      <c r="G13" s="3">
        <f>Spese4[[#This Row],[IMPORTO]]/1.22</f>
        <v>0</v>
      </c>
      <c r="H13" s="15"/>
      <c r="I13" s="15">
        <f>Spese4[[#This Row],[IMPORTO]]-Spese4[[#This Row],[IMPONIBILE FURGONI]]</f>
        <v>0</v>
      </c>
      <c r="J13" s="16"/>
      <c r="K13" s="16"/>
      <c r="L13" s="17"/>
      <c r="M13" s="17">
        <f>Spese4[[#This Row],[IVA]]*40%</f>
        <v>0</v>
      </c>
      <c r="N13" s="17">
        <f>Spese4[[#This Row],[IVA]]*60%</f>
        <v>0</v>
      </c>
    </row>
    <row r="14" spans="2:14" ht="30" customHeight="1" x14ac:dyDescent="0.2">
      <c r="B14" s="7" t="s">
        <v>0</v>
      </c>
      <c r="F14" s="7">
        <f>SUM(F8:F13)</f>
        <v>93.699999999999989</v>
      </c>
      <c r="G14" s="44">
        <f>SUM(G8:G13)</f>
        <v>76.803278688524586</v>
      </c>
      <c r="H14" s="19">
        <f>H10+H11</f>
        <v>0</v>
      </c>
      <c r="I14" s="19">
        <f>SUM(I8:I13)</f>
        <v>16.896721311475407</v>
      </c>
      <c r="J14" s="45">
        <f>SUM(J8:J13)</f>
        <v>0</v>
      </c>
      <c r="K14" s="45">
        <f>SUM(K8:K13)</f>
        <v>0</v>
      </c>
      <c r="L14" s="20">
        <f>SUBTOTAL(109,Spese4[IVA])</f>
        <v>0</v>
      </c>
      <c r="M14" s="20">
        <f>SUBTOTAL(109,Spese4[40 % DETRAIB.])</f>
        <v>0</v>
      </c>
      <c r="N14" s="23">
        <f>SUBTOTAL(109,Spese4[60 % NON DETR.])</f>
        <v>0</v>
      </c>
    </row>
    <row r="15" spans="2:14" ht="30" customHeight="1" x14ac:dyDescent="0.2">
      <c r="B15" s="7" t="s">
        <v>27</v>
      </c>
      <c r="G15" s="22"/>
      <c r="H15" s="19"/>
      <c r="I15" s="19">
        <f>F15/1.22</f>
        <v>0</v>
      </c>
      <c r="J15" s="20"/>
      <c r="K15" s="20"/>
      <c r="L15" s="20"/>
      <c r="M15" s="20"/>
      <c r="N15" s="20" t="s">
        <v>29</v>
      </c>
    </row>
    <row r="16" spans="2:14" ht="51" customHeight="1" x14ac:dyDescent="0.2">
      <c r="B16" s="7" t="s">
        <v>28</v>
      </c>
      <c r="F16" s="7">
        <f>Spese4[[#Totals],[IMPORTO]]+F15</f>
        <v>93.699999999999989</v>
      </c>
      <c r="G16" s="22"/>
      <c r="H16" s="19"/>
      <c r="I16" s="43">
        <f>F16/1.22</f>
        <v>76.803278688524586</v>
      </c>
      <c r="J16" s="20"/>
      <c r="K16" s="20"/>
      <c r="L16" s="20"/>
      <c r="M16" s="20"/>
      <c r="N16" s="20" t="s">
        <v>30</v>
      </c>
    </row>
    <row r="17" spans="2:14" ht="30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</sheetData>
  <mergeCells count="8">
    <mergeCell ref="B17:N17"/>
    <mergeCell ref="C1:F1"/>
    <mergeCell ref="H1:J1"/>
    <mergeCell ref="L1:M1"/>
    <mergeCell ref="C4:F4"/>
    <mergeCell ref="L4:M4"/>
    <mergeCell ref="C5:F5"/>
    <mergeCell ref="L5:M5"/>
  </mergeCells>
  <dataValidations count="22">
    <dataValidation allowBlank="1" showInputMessage="1" showErrorMessage="1" prompt="Il subtotale viene calcolato automaticamente nella cella a destra" sqref="B17:N17" xr:uid="{7916B6CB-FA2A-479A-8AB6-BEFCD0730F16}"/>
    <dataValidation allowBlank="1" showInputMessage="1" showErrorMessage="1" prompt="Immettere le spese telefoniche in questa colonna sotto questa intestazione" sqref="N7" xr:uid="{57342B08-55FD-42F0-8399-C9464D62A4A0}"/>
    <dataValidation allowBlank="1" showInputMessage="1" showErrorMessage="1" prompt="Immettere le spese per i pasti in questa colonna sotto questa intestazione" sqref="M7" xr:uid="{43886A13-973C-4AA8-802F-F73B8F0BBDAE}"/>
    <dataValidation allowBlank="1" showInputMessage="1" showErrorMessage="1" prompt="Immettere le spese per carburante in questa colonna sotto questa intestazione" sqref="L7" xr:uid="{1EE1208D-8CAD-4AB9-AD78-7F65C20B60B7}"/>
    <dataValidation allowBlank="1" showInputMessage="1" showErrorMessage="1" prompt="Immettere le spese di trasporto in questa colonna sotto questa intestazione" sqref="J7:K7" xr:uid="{175A0D10-3169-4506-8A0E-0A35667E8C09}"/>
    <dataValidation allowBlank="1" showInputMessage="1" showErrorMessage="1" prompt="Immettere le spese per hotel in questa colonna sotto questa intestazione" sqref="H7:I7" xr:uid="{59920F74-4955-41C5-95C3-CFE5853D98E6}"/>
    <dataValidation allowBlank="1" showInputMessage="1" showErrorMessage="1" prompt="Immettere la descrizione in questa colonna sotto questa intestazione" sqref="F7:G7" xr:uid="{D0E8BBEA-E9D1-41A0-B751-287313D2B63D}"/>
    <dataValidation allowBlank="1" showInputMessage="1" showErrorMessage="1" prompt="Immettere il conto in questa colonna sotto questa intestazione" sqref="C7:E7" xr:uid="{29AB2051-1051-4F8D-85FF-90D8901D2724}"/>
    <dataValidation allowBlank="1" showInputMessage="1" showErrorMessage="1" prompt="Immettere la data della spesa in questa colonna sotto questa intestazione. Usare i filtri delle intestazioni per trovare voci specifiche" sqref="B7" xr:uid="{E2433215-A60F-4852-ABF1-2F17EC9DFD57}"/>
    <dataValidation allowBlank="1" showInputMessage="1" showErrorMessage="1" prompt="Immettere il manager in questa cella" sqref="L5:M5" xr:uid="{82DDDC96-76D5-4C32-8552-C8AB087DC1E6}"/>
    <dataValidation allowBlank="1" showInputMessage="1" showErrorMessage="1" prompt="Immettere il manager nella cella a destra" sqref="J5:K5" xr:uid="{D94341B7-64B3-448B-A1B7-DBB88C8A3F4B}"/>
    <dataValidation allowBlank="1" showInputMessage="1" showErrorMessage="1" prompt="Immettere la posizione in questa cella" sqref="L4:M4" xr:uid="{2F881A0E-5629-42BF-9F53-C499E155C370}"/>
    <dataValidation allowBlank="1" showInputMessage="1" showErrorMessage="1" prompt="Immettere la posizione nella cella a destra" sqref="J4:K4" xr:uid="{322AE53E-DFAD-457E-99E3-812A686EEF02}"/>
    <dataValidation allowBlank="1" showInputMessage="1" showErrorMessage="1" prompt="Immettere il reparto in questa cella" sqref="C5:G5" xr:uid="{58CF53DE-4AF3-4375-8236-BA2D93846DAB}"/>
    <dataValidation allowBlank="1" showInputMessage="1" showErrorMessage="1" prompt="Immettere il reparto nella cella a destra" sqref="B5" xr:uid="{24E3AA51-1CE9-4415-B7C4-B8E3DA023F03}"/>
    <dataValidation allowBlank="1" showInputMessage="1" showErrorMessage="1" prompt="Immettere il nome in questa cella" sqref="C4:G4" xr:uid="{1267CAE2-2955-4A55-8878-81237443DBAE}"/>
    <dataValidation allowBlank="1" showInputMessage="1" showErrorMessage="1" prompt="Immettere il nome nella cella a destra" sqref="B4" xr:uid="{140B251F-9E9D-406C-9D0E-647E7104625B}"/>
    <dataValidation allowBlank="1" showInputMessage="1" showErrorMessage="1" prompt="Immettere le informazioni sul dipendente nelle celle da B6 a K7" sqref="B3" xr:uid="{D6DD9734-6CC3-44F2-90AD-24D77A2342D8}"/>
    <dataValidation allowBlank="1" showInputMessage="1" showErrorMessage="1" prompt="Immettere il numero di rendiconto nella cella a destra" sqref="H1:I1" xr:uid="{76BEAB02-75BA-4EE4-8532-F7E3395C65C4}"/>
    <dataValidation allowBlank="1" showInputMessage="1" showErrorMessage="1" prompt="Immettere il numero di rendiconto in questa cella" sqref="L1:M1" xr:uid="{15FA8023-B738-4FC0-B769-5CDB43680918}"/>
    <dataValidation allowBlank="1" showInputMessage="1" showErrorMessage="1" prompt="Immettere lo scopo in questa cella" sqref="C1:G1" xr:uid="{D2262AE8-5193-4E33-AA7B-3F88EFC0CD6A}"/>
    <dataValidation allowBlank="1" showInputMessage="1" showErrorMessage="1" prompt="Immettere lo scopo nella cella a destra" sqref="B1" xr:uid="{9B3C5C27-424B-4746-BAF1-160A192C654B}"/>
  </dataValidations>
  <pageMargins left="0.25" right="0.25" top="0.75" bottom="0.75" header="0.3" footer="0.3"/>
  <pageSetup paperSize="9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ED47-745B-41A1-903B-4E05F8C29B57}">
  <dimension ref="B2:D16"/>
  <sheetViews>
    <sheetView zoomScale="130" zoomScaleNormal="130" workbookViewId="0">
      <selection activeCell="C6" sqref="C6"/>
    </sheetView>
  </sheetViews>
  <sheetFormatPr defaultRowHeight="15" x14ac:dyDescent="0.25"/>
  <cols>
    <col min="2" max="2" width="18.5" bestFit="1" customWidth="1"/>
    <col min="3" max="3" width="13.25" bestFit="1" customWidth="1"/>
    <col min="4" max="4" width="35.875" customWidth="1"/>
  </cols>
  <sheetData>
    <row r="2" spans="2:4" ht="15.75" thickBot="1" x14ac:dyDescent="0.3"/>
    <row r="3" spans="2:4" ht="15.75" thickBot="1" x14ac:dyDescent="0.3">
      <c r="B3" s="29" t="s">
        <v>31</v>
      </c>
      <c r="D3" s="30" t="s">
        <v>40</v>
      </c>
    </row>
    <row r="5" spans="2:4" ht="9" customHeight="1" thickBot="1" x14ac:dyDescent="0.3"/>
    <row r="6" spans="2:4" ht="24" customHeight="1" thickBot="1" x14ac:dyDescent="0.45">
      <c r="B6" s="28" t="s">
        <v>32</v>
      </c>
      <c r="C6" s="31"/>
    </row>
    <row r="7" spans="2:4" ht="30.75" thickBot="1" x14ac:dyDescent="0.3">
      <c r="B7" s="28" t="s">
        <v>34</v>
      </c>
      <c r="C7" s="38">
        <f>C6*4%</f>
        <v>0</v>
      </c>
      <c r="D7" s="32"/>
    </row>
    <row r="8" spans="2:4" ht="15.75" thickBot="1" x14ac:dyDescent="0.3">
      <c r="B8" s="25"/>
      <c r="C8" s="33"/>
      <c r="D8" s="32"/>
    </row>
    <row r="9" spans="2:4" ht="15.75" thickBot="1" x14ac:dyDescent="0.3">
      <c r="B9" s="25"/>
      <c r="C9" s="36">
        <f>C6+C7</f>
        <v>0</v>
      </c>
      <c r="D9" s="35" t="s">
        <v>38</v>
      </c>
    </row>
    <row r="10" spans="2:4" ht="15.75" thickBot="1" x14ac:dyDescent="0.3">
      <c r="B10" s="25" t="s">
        <v>35</v>
      </c>
      <c r="C10" s="36">
        <f>C9*22%</f>
        <v>0</v>
      </c>
      <c r="D10" s="35" t="s">
        <v>36</v>
      </c>
    </row>
    <row r="11" spans="2:4" ht="30" x14ac:dyDescent="0.25">
      <c r="B11" s="25" t="s">
        <v>39</v>
      </c>
      <c r="C11" s="37">
        <f>C9+C10</f>
        <v>0</v>
      </c>
      <c r="D11" s="32"/>
    </row>
    <row r="12" spans="2:4" ht="15.75" thickBot="1" x14ac:dyDescent="0.3">
      <c r="B12" s="25"/>
      <c r="C12" s="33"/>
      <c r="D12" s="32"/>
    </row>
    <row r="13" spans="2:4" ht="30.75" thickBot="1" x14ac:dyDescent="0.3">
      <c r="B13" s="25" t="s">
        <v>33</v>
      </c>
      <c r="C13" s="34">
        <f>C6*20%</f>
        <v>0</v>
      </c>
      <c r="D13" s="35" t="s">
        <v>37</v>
      </c>
    </row>
    <row r="14" spans="2:4" x14ac:dyDescent="0.25">
      <c r="B14" s="25"/>
      <c r="C14" s="33"/>
      <c r="D14" s="32"/>
    </row>
    <row r="15" spans="2:4" x14ac:dyDescent="0.25">
      <c r="B15" s="25" t="s">
        <v>25</v>
      </c>
      <c r="C15" s="37">
        <f>C11-C13</f>
        <v>0</v>
      </c>
      <c r="D15" s="32"/>
    </row>
    <row r="16" spans="2:4" ht="15.75" thickBot="1" x14ac:dyDescent="0.3">
      <c r="B16" s="26"/>
      <c r="C16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723B-1C90-4289-A50B-2D6DB6B7FC6A}">
  <dimension ref="B2:D16"/>
  <sheetViews>
    <sheetView zoomScale="115" zoomScaleNormal="115" workbookViewId="0">
      <selection activeCell="C7" sqref="C7"/>
    </sheetView>
  </sheetViews>
  <sheetFormatPr defaultRowHeight="15" x14ac:dyDescent="0.25"/>
  <cols>
    <col min="2" max="2" width="18.5" bestFit="1" customWidth="1"/>
    <col min="3" max="3" width="13.25" bestFit="1" customWidth="1"/>
    <col min="4" max="4" width="35.875" customWidth="1"/>
  </cols>
  <sheetData>
    <row r="2" spans="2:4" ht="15.75" thickBot="1" x14ac:dyDescent="0.3"/>
    <row r="3" spans="2:4" ht="15.75" thickBot="1" x14ac:dyDescent="0.3">
      <c r="B3" s="29" t="s">
        <v>46</v>
      </c>
      <c r="D3" s="30" t="s">
        <v>40</v>
      </c>
    </row>
    <row r="5" spans="2:4" ht="9" customHeight="1" thickBot="1" x14ac:dyDescent="0.3"/>
    <row r="6" spans="2:4" ht="24" customHeight="1" thickBot="1" x14ac:dyDescent="0.45">
      <c r="B6" s="28" t="s">
        <v>32</v>
      </c>
      <c r="C6" s="31">
        <v>700</v>
      </c>
    </row>
    <row r="7" spans="2:4" ht="30.75" thickBot="1" x14ac:dyDescent="0.3">
      <c r="B7" s="28" t="s">
        <v>34</v>
      </c>
      <c r="C7" s="38">
        <f>C6*4%</f>
        <v>28</v>
      </c>
      <c r="D7" s="32"/>
    </row>
    <row r="8" spans="2:4" ht="15.75" thickBot="1" x14ac:dyDescent="0.3">
      <c r="B8" s="25"/>
      <c r="C8" s="33"/>
      <c r="D8" s="32"/>
    </row>
    <row r="9" spans="2:4" ht="15.75" thickBot="1" x14ac:dyDescent="0.3">
      <c r="B9" s="25"/>
      <c r="C9" s="36">
        <f>C6+C7</f>
        <v>728</v>
      </c>
      <c r="D9" s="35" t="s">
        <v>38</v>
      </c>
    </row>
    <row r="10" spans="2:4" ht="15.75" thickBot="1" x14ac:dyDescent="0.3">
      <c r="B10" s="25" t="s">
        <v>35</v>
      </c>
      <c r="C10" s="36">
        <f>C9*22%</f>
        <v>160.16</v>
      </c>
      <c r="D10" s="35" t="s">
        <v>36</v>
      </c>
    </row>
    <row r="11" spans="2:4" ht="30" x14ac:dyDescent="0.25">
      <c r="B11" s="25" t="s">
        <v>39</v>
      </c>
      <c r="C11" s="37">
        <f>C9+C10</f>
        <v>888.16</v>
      </c>
      <c r="D11" s="32"/>
    </row>
    <row r="12" spans="2:4" ht="15.75" thickBot="1" x14ac:dyDescent="0.3">
      <c r="B12" s="25"/>
      <c r="C12" s="33"/>
      <c r="D12" s="32"/>
    </row>
    <row r="13" spans="2:4" ht="30.75" thickBot="1" x14ac:dyDescent="0.3">
      <c r="B13" s="25" t="s">
        <v>33</v>
      </c>
      <c r="C13" s="34">
        <f>C9*20%</f>
        <v>145.6</v>
      </c>
      <c r="D13" s="35" t="s">
        <v>37</v>
      </c>
    </row>
    <row r="14" spans="2:4" x14ac:dyDescent="0.25">
      <c r="B14" s="25"/>
      <c r="C14" s="33"/>
      <c r="D14" s="32"/>
    </row>
    <row r="15" spans="2:4" x14ac:dyDescent="0.25">
      <c r="B15" s="25" t="s">
        <v>25</v>
      </c>
      <c r="C15" s="37">
        <f>C11-C13</f>
        <v>742.56</v>
      </c>
      <c r="D15" s="32"/>
    </row>
    <row r="16" spans="2:4" ht="15.75" thickBot="1" x14ac:dyDescent="0.3">
      <c r="B16" s="26"/>
      <c r="C16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TM16400634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ENI </vt:lpstr>
      <vt:lpstr>TELEPASS</vt:lpstr>
      <vt:lpstr>IABONI</vt:lpstr>
      <vt:lpstr>GIOVANNETTI</vt:lpstr>
      <vt:lpstr>AreaTitoloRiga1..C3</vt:lpstr>
      <vt:lpstr>AreaTitoloRiga2..G3</vt:lpstr>
      <vt:lpstr>AreaTitoloRiga4..C7</vt:lpstr>
      <vt:lpstr>AreaTitoloRiga5..G7</vt:lpstr>
      <vt:lpstr>'ENI 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Luigi</dc:creator>
  <cp:lastModifiedBy>Luigi</cp:lastModifiedBy>
  <cp:lastPrinted>2023-09-12T12:08:25Z</cp:lastPrinted>
  <dcterms:created xsi:type="dcterms:W3CDTF">2017-09-12T04:16:56Z</dcterms:created>
  <dcterms:modified xsi:type="dcterms:W3CDTF">2025-03-14T15:38:07Z</dcterms:modified>
</cp:coreProperties>
</file>