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-120" yWindow="-120" windowWidth="19440" windowHeight="15000" firstSheet="1" activeTab="5"/>
  </bookViews>
  <sheets>
    <sheet name="EVDRE_DATACACHE" sheetId="14" state="veryHidden" r:id="rId1"/>
    <sheet name="IS" sheetId="1" r:id="rId2"/>
    <sheet name="EV_##PARKEDGET##" sheetId="6" state="veryHidden" r:id="rId3"/>
    <sheet name="EV_##PARKEDCOM##" sheetId="7" state="veryHidden" r:id="rId4"/>
    <sheet name="EV_##PARKEDPROPS##" sheetId="8" state="veryHidden" r:id="rId5"/>
    <sheet name="BS" sheetId="2" r:id="rId6"/>
    <sheet name="Parametri" sheetId="5" state="hidden" r:id="rId7"/>
    <sheet name="EV_TRANSLATIONS" sheetId="11" state="hidden" r:id="rId8"/>
  </sheets>
  <externalReferences>
    <externalReference r:id="rId9"/>
  </externalReferences>
  <definedNames>
    <definedName name="_xlnm._FilterDatabase" localSheetId="5" hidden="1">BS!$L$4:$M$4</definedName>
    <definedName name="AllCheck_1">Parametri!$C$5</definedName>
    <definedName name="AllCheck_2">Parametri!$E$5</definedName>
    <definedName name="AllCheck_3">Parametri!$G$5</definedName>
    <definedName name="_xlnm.Print_Area" localSheetId="1">IS!$A$1:$F$136</definedName>
    <definedName name="CategoryPov">IS!$F$4</definedName>
    <definedName name="Check_voci_1">Parametri!$C$3</definedName>
    <definedName name="CheckClosDate_1">Parametri!$C$13</definedName>
    <definedName name="CheckDate_1">Parametri!$C$2</definedName>
    <definedName name="CheckDate_2">Parametri!$E$2</definedName>
    <definedName name="CheckDate_3">Parametri!$G$2</definedName>
    <definedName name="CheckFinStat_1">Parametri!$C$4</definedName>
    <definedName name="CheckFinStat_2">Parametri!$E$4</definedName>
    <definedName name="CheckFinStat_3">Parametri!$G$4</definedName>
    <definedName name="CheckNumMon_1">Parametri!$C$12</definedName>
    <definedName name="CheckSend_1">Parametri!$C$1</definedName>
    <definedName name="CheckSend_2">Parametri!$E$1</definedName>
    <definedName name="CheckSend_3">Parametri!$G$1</definedName>
    <definedName name="Clienti_1">BS!$O$64</definedName>
    <definedName name="Clienti_2">BS!$P$64</definedName>
    <definedName name="Clienti_3">BS!#REF!</definedName>
    <definedName name="CommIS">[1]Comments!$T$113</definedName>
    <definedName name="CommScor">[1]Comments!$T$114</definedName>
    <definedName name="Country">'[1]Supplier Data'!$O$64</definedName>
    <definedName name="CurrencyPOV">IS!#REF!</definedName>
    <definedName name="DataSourcePOV">#REF!</definedName>
    <definedName name="DesCol1">IS!$D$6</definedName>
    <definedName name="DesCol2">IS!$E$6</definedName>
    <definedName name="DesCol3">IS!#REF!</definedName>
    <definedName name="EndGetOnlyRange_BS">BS!$A$192</definedName>
    <definedName name="EndGetOnlyRange_IS">IS!#REF!</definedName>
    <definedName name="EV__EVCOM_OPTIONS__" hidden="1">8</definedName>
    <definedName name="EV__EXPOPTIONS__" hidden="1">0</definedName>
    <definedName name="EV__LASTREFTIME__" hidden="1">43068.3913888889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134217736</definedName>
    <definedName name="EV__WBVERSION__" hidden="1">0</definedName>
    <definedName name="EvMNUConsCompSetCV">#REF!</definedName>
    <definedName name="ExpComm">[1]Comments!$G$104</definedName>
    <definedName name="Fatturato_1">IS!$D$16</definedName>
    <definedName name="Fatturato_2">IS!$E$16</definedName>
    <definedName name="Fatturato_3">IS!#REF!</definedName>
    <definedName name="FlowPOV">IS!#REF!</definedName>
    <definedName name="Fornitori_1">BS!$O$164</definedName>
    <definedName name="Fornitori_2">BS!$P$164</definedName>
    <definedName name="Fornitori_3">BS!#REF!</definedName>
    <definedName name="GetRange_BS">BS!#REF!</definedName>
    <definedName name="GetRange_IS">IS!#REF!</definedName>
    <definedName name="GO">IS!$E$7</definedName>
    <definedName name="GO_SND">IS!#REF!</definedName>
    <definedName name="MEWarning" hidden="1">1</definedName>
    <definedName name="POV">IS!$B$4,IS!#REF!,IS!$E$4,IS!#REF!,IS!$F$4</definedName>
    <definedName name="RangeEvcvw">#REF!</definedName>
    <definedName name="RangePercBS">'[1]Reclassified BS'!$P$97:$P$135,'[1]Reclassified BS'!$R$97:$R$135,'[1]Reclassified BS'!$T$97:$T$135</definedName>
    <definedName name="RangePercIS">'[1]Reclassified IS'!$S$119:$S$139,'[1]Reclassified IS'!$U$119:$U$139,'[1]Reclassified IS'!$W$119:$W$139</definedName>
    <definedName name="RangePOV">#REF!</definedName>
    <definedName name="SetConsComp">#REF!</definedName>
    <definedName name="Source_0">IS!#REF!</definedName>
    <definedName name="Source_1">IS!#REF!</definedName>
    <definedName name="Source_2">IS!#REF!</definedName>
    <definedName name="Source_3">IS!#REF!</definedName>
    <definedName name="SourceDesc">IS!#REF!</definedName>
    <definedName name="STAND_ALONE">IS!#REF!</definedName>
    <definedName name="StartGetOnlyRange_BS">BS!$A$3</definedName>
    <definedName name="StartGetOnlyRange_IS">IS!#REF!</definedName>
    <definedName name="SupplierPOV">IS!$B$4</definedName>
    <definedName name="TimePOV">IS!$E$4</definedName>
    <definedName name="vLook">IS!#REF!</definedName>
    <definedName name="vlookFirst">IS!#REF!</definedName>
    <definedName name="vLookStandAlone">IS!#REF!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/>
  <c r="O9" i="2" l="1"/>
  <c r="E16" i="1"/>
  <c r="P200" i="2" l="1"/>
  <c r="O200"/>
  <c r="P184" l="1"/>
  <c r="O184"/>
  <c r="P183"/>
  <c r="O183"/>
  <c r="P182"/>
  <c r="O182"/>
  <c r="P181"/>
  <c r="O181"/>
  <c r="P135"/>
  <c r="O135"/>
  <c r="P120"/>
  <c r="O120"/>
  <c r="P107"/>
  <c r="O107"/>
  <c r="P98"/>
  <c r="O98"/>
  <c r="P95"/>
  <c r="O95"/>
  <c r="P92"/>
  <c r="O92"/>
  <c r="P89"/>
  <c r="O89"/>
  <c r="P87"/>
  <c r="O87"/>
  <c r="P55"/>
  <c r="O55"/>
  <c r="P47"/>
  <c r="O47"/>
  <c r="P45"/>
  <c r="O45"/>
  <c r="P35"/>
  <c r="O35"/>
  <c r="P29"/>
  <c r="O29"/>
  <c r="P19"/>
  <c r="O19"/>
  <c r="P9"/>
  <c r="E120" i="1"/>
  <c r="D120"/>
  <c r="E113"/>
  <c r="D113"/>
  <c r="E98"/>
  <c r="D98"/>
  <c r="E92"/>
  <c r="D92"/>
  <c r="E84"/>
  <c r="D84"/>
  <c r="E75"/>
  <c r="D75"/>
  <c r="E53"/>
  <c r="D53"/>
  <c r="E45"/>
  <c r="D45"/>
  <c r="E37"/>
  <c r="D37"/>
  <c r="E21"/>
  <c r="D21"/>
  <c r="D30" l="1"/>
  <c r="P143" i="2"/>
  <c r="P189" s="1"/>
  <c r="P27"/>
  <c r="P6" s="1"/>
  <c r="D63" i="1"/>
  <c r="E86"/>
  <c r="E30"/>
  <c r="P63" i="2"/>
  <c r="P52" s="1"/>
  <c r="O63"/>
  <c r="O52" s="1"/>
  <c r="O27"/>
  <c r="O6" s="1"/>
  <c r="O143"/>
  <c r="O189" s="1"/>
  <c r="E63" i="1"/>
  <c r="D86"/>
  <c r="O115" i="2" l="1"/>
  <c r="D66" i="1"/>
  <c r="D116" s="1"/>
  <c r="D123" s="1"/>
  <c r="E66"/>
  <c r="E116" s="1"/>
  <c r="E123" s="1"/>
  <c r="P115" i="2"/>
  <c r="G4" i="5"/>
  <c r="E4"/>
  <c r="C4"/>
  <c r="D127" i="1" l="1"/>
  <c r="D129"/>
  <c r="C10" i="5"/>
  <c r="E10" l="1"/>
  <c r="G10"/>
  <c r="G2" l="1"/>
  <c r="E2"/>
  <c r="C2"/>
  <c r="G12" l="1"/>
  <c r="E12"/>
  <c r="C12"/>
  <c r="C15"/>
  <c r="C5"/>
  <c r="E15"/>
  <c r="E5"/>
  <c r="G15"/>
  <c r="G5"/>
  <c r="E129" i="1"/>
  <c r="E127"/>
  <c r="E19" i="5" s="1"/>
  <c r="G19" l="1"/>
  <c r="P198" i="2" l="1"/>
  <c r="O198"/>
  <c r="C19" i="5" l="1"/>
  <c r="E21"/>
  <c r="G21"/>
  <c r="C6" l="1"/>
  <c r="C13" s="1"/>
  <c r="G17"/>
  <c r="E17"/>
  <c r="C17"/>
  <c r="E6" l="1"/>
  <c r="E13" s="1"/>
  <c r="G6" l="1"/>
  <c r="G13" s="1"/>
  <c r="G16" l="1"/>
  <c r="E16"/>
  <c r="C16"/>
  <c r="O195" i="2" l="1"/>
  <c r="O193"/>
  <c r="P195"/>
  <c r="P193"/>
  <c r="E1" i="5" l="1"/>
  <c r="G1"/>
  <c r="G9" s="1"/>
  <c r="C1"/>
  <c r="C9" s="1"/>
  <c r="G20"/>
  <c r="E20"/>
  <c r="C20"/>
  <c r="O1" i="2"/>
  <c r="E9" i="5" l="1"/>
  <c r="P1" i="2"/>
</calcChain>
</file>

<file path=xl/sharedStrings.xml><?xml version="1.0" encoding="utf-8"?>
<sst xmlns="http://schemas.openxmlformats.org/spreadsheetml/2006/main" count="1028" uniqueCount="858">
  <si>
    <t>CORPORATE INCOME STATEMENT</t>
  </si>
  <si>
    <t>A1001</t>
  </si>
  <si>
    <t>A1011</t>
  </si>
  <si>
    <t>A1003</t>
  </si>
  <si>
    <t>A1004</t>
  </si>
  <si>
    <t>A1005</t>
  </si>
  <si>
    <t>A1006</t>
  </si>
  <si>
    <t>A1007</t>
  </si>
  <si>
    <t>A1008</t>
  </si>
  <si>
    <t>A1009</t>
  </si>
  <si>
    <t>A1018</t>
  </si>
  <si>
    <t>A1012</t>
  </si>
  <si>
    <t>A1013</t>
  </si>
  <si>
    <t>A1014</t>
  </si>
  <si>
    <t>A1015</t>
  </si>
  <si>
    <t>A1016</t>
  </si>
  <si>
    <t>A1038</t>
  </si>
  <si>
    <t>A1019</t>
  </si>
  <si>
    <t>A1020</t>
  </si>
  <si>
    <t>A1021</t>
  </si>
  <si>
    <t>A1022</t>
  </si>
  <si>
    <t>A1024</t>
  </si>
  <si>
    <t>A1025</t>
  </si>
  <si>
    <t>A1026</t>
  </si>
  <si>
    <t>A1027</t>
  </si>
  <si>
    <t>A1028</t>
  </si>
  <si>
    <t>A1029</t>
  </si>
  <si>
    <t>A1030</t>
  </si>
  <si>
    <t>A1031</t>
  </si>
  <si>
    <t>A1035</t>
  </si>
  <si>
    <t>A1036</t>
  </si>
  <si>
    <t>A1045</t>
  </si>
  <si>
    <t>A1040</t>
  </si>
  <si>
    <t>A1041</t>
  </si>
  <si>
    <t>A1042</t>
  </si>
  <si>
    <t>A1043</t>
  </si>
  <si>
    <t>A1044</t>
  </si>
  <si>
    <t>A1058</t>
  </si>
  <si>
    <t>A3046</t>
  </si>
  <si>
    <t>A3047</t>
  </si>
  <si>
    <t>A3048</t>
  </si>
  <si>
    <t>A3049</t>
  </si>
  <si>
    <t>A3050</t>
  </si>
  <si>
    <t>A3051</t>
  </si>
  <si>
    <t>A3052</t>
  </si>
  <si>
    <t>A3053</t>
  </si>
  <si>
    <t>A3180</t>
  </si>
  <si>
    <t>A3181</t>
  </si>
  <si>
    <t>A3182</t>
  </si>
  <si>
    <t>A3183</t>
  </si>
  <si>
    <t>A3054</t>
  </si>
  <si>
    <t>A3055</t>
  </si>
  <si>
    <t>A1066</t>
  </si>
  <si>
    <t>A1059</t>
  </si>
  <si>
    <t>A1060</t>
  </si>
  <si>
    <t>A1061</t>
  </si>
  <si>
    <t>A1062</t>
  </si>
  <si>
    <t>A1063</t>
  </si>
  <si>
    <t>A1065</t>
  </si>
  <si>
    <t>A1070</t>
  </si>
  <si>
    <t>A1067</t>
  </si>
  <si>
    <t>A1068</t>
  </si>
  <si>
    <t>A1069</t>
  </si>
  <si>
    <t>N3201</t>
  </si>
  <si>
    <t>N3202</t>
  </si>
  <si>
    <t>N3203</t>
  </si>
  <si>
    <t>N3204</t>
  </si>
  <si>
    <t>N3205</t>
  </si>
  <si>
    <t>N3206</t>
  </si>
  <si>
    <t>N3207</t>
  </si>
  <si>
    <t>N4208</t>
  </si>
  <si>
    <t>N3250</t>
  </si>
  <si>
    <t>N3251</t>
  </si>
  <si>
    <t>A1072</t>
  </si>
  <si>
    <t>A1075</t>
  </si>
  <si>
    <t>A1076</t>
  </si>
  <si>
    <t>A1077</t>
  </si>
  <si>
    <t>A1078</t>
  </si>
  <si>
    <t>A1080</t>
  </si>
  <si>
    <t>A1079</t>
  </si>
  <si>
    <t>A1081</t>
  </si>
  <si>
    <t>A2082</t>
  </si>
  <si>
    <t>A1082</t>
  </si>
  <si>
    <t>A1083</t>
  </si>
  <si>
    <t>A2086</t>
  </si>
  <si>
    <t>A2087</t>
  </si>
  <si>
    <t>A1088</t>
  </si>
  <si>
    <t>A1085</t>
  </si>
  <si>
    <t>A1086</t>
  </si>
  <si>
    <t>A1087</t>
  </si>
  <si>
    <t>A2093</t>
  </si>
  <si>
    <t>A1089</t>
  </si>
  <si>
    <t>A3090</t>
  </si>
  <si>
    <t>A3091</t>
  </si>
  <si>
    <t>A3092</t>
  </si>
  <si>
    <t>A3093</t>
  </si>
  <si>
    <t>A3184</t>
  </si>
  <si>
    <t>A3185</t>
  </si>
  <si>
    <t>A3094</t>
  </si>
  <si>
    <t>A3095</t>
  </si>
  <si>
    <t>N3208</t>
  </si>
  <si>
    <t>N3209</t>
  </si>
  <si>
    <t>N3210</t>
  </si>
  <si>
    <t>N3211</t>
  </si>
  <si>
    <t>N3212</t>
  </si>
  <si>
    <t>N3213</t>
  </si>
  <si>
    <t>A3096</t>
  </si>
  <si>
    <t>A3097</t>
  </si>
  <si>
    <t>A3098</t>
  </si>
  <si>
    <t>A3099</t>
  </si>
  <si>
    <t>A3100</t>
  </si>
  <si>
    <t>A3101</t>
  </si>
  <si>
    <t>A3102</t>
  </si>
  <si>
    <t>A3103</t>
  </si>
  <si>
    <t>A3104</t>
  </si>
  <si>
    <t>A3105</t>
  </si>
  <si>
    <t>A3106</t>
  </si>
  <si>
    <t>A3107</t>
  </si>
  <si>
    <t>A3108</t>
  </si>
  <si>
    <t>A3109</t>
  </si>
  <si>
    <t>A3110</t>
  </si>
  <si>
    <t>A3111</t>
  </si>
  <si>
    <t>A3112</t>
  </si>
  <si>
    <t>A3113</t>
  </si>
  <si>
    <t>A3114</t>
  </si>
  <si>
    <t>A3115</t>
  </si>
  <si>
    <t>A1119</t>
  </si>
  <si>
    <t>NUMBER OF EMPLOYEES</t>
  </si>
  <si>
    <t>CLOSURE DATE-YEAR (YYYYMM)</t>
  </si>
  <si>
    <t>check fatturato crediti fornitori</t>
  </si>
  <si>
    <t>CHECK SEND</t>
  </si>
  <si>
    <t>CHECK data</t>
  </si>
  <si>
    <t>CHECK number month</t>
  </si>
  <si>
    <t>CHECK clousure date</t>
  </si>
  <si>
    <t>Check Passivo Attivo</t>
  </si>
  <si>
    <t>Check Utile perdita netto</t>
  </si>
  <si>
    <t>check utile netto</t>
  </si>
  <si>
    <t>perido</t>
  </si>
  <si>
    <t>Check Fatturat</t>
  </si>
  <si>
    <t>Check Clienti</t>
  </si>
  <si>
    <t>Check Fornitori</t>
  </si>
  <si>
    <t>TUTTI I CHEK</t>
  </si>
  <si>
    <t>FRF;Z006;D629964263;LC;2010.LE;STATUTORY;LAST_EVALUATION;TOT_DATASOURCE[FRF]Z006]LAST_EVALUATION]D629964263]2010.LE]LC]STATUTORY]TOT_DATASOURCE]YTD[201006</t>
  </si>
  <si>
    <t>CVW:FRF;ACCOUNT[R233</t>
  </si>
  <si>
    <t>CVW:FRF;MEASURES[YTD</t>
  </si>
  <si>
    <t>CVW:FRF;CATEGORY[LAST_EVALUATION</t>
  </si>
  <si>
    <t>PRO:FRF;D629964263;CURRENCY[EUR</t>
  </si>
  <si>
    <t>CVW:FRF;CURRENCY[LC</t>
  </si>
  <si>
    <t>CVW:FRF;TIME[2010.LE</t>
  </si>
  <si>
    <t>CVW:FRF;SUPPLIER[D629964263</t>
  </si>
  <si>
    <t>DES:A1154;FRF[Da titoli iscritti nelle immobilizzazioni</t>
  </si>
  <si>
    <t xml:space="preserve">DES:A1145;FRF[Variazione delle rimanenze di materie prime,suss. </t>
  </si>
  <si>
    <t>DES:A1159;FRF[TOTALE ONERI FINANZIARI</t>
  </si>
  <si>
    <t>DES:Z005;FRF[NUMBER OF MONTHS</t>
  </si>
  <si>
    <t>DES:A1167;FRF[Svalutazione di altre immobilizzazioni finanziarie</t>
  </si>
  <si>
    <t>DES:A1133;FRF[Godimento beni di terzi monetari</t>
  </si>
  <si>
    <t>DES:A1173;FRF[Oneri Straordinari monetari</t>
  </si>
  <si>
    <t>DES:N3217;FRF[Amm. Immob. Immateriali monetario</t>
  </si>
  <si>
    <t>DES:A1132;FRF[Servizi</t>
  </si>
  <si>
    <t>DES:A1143;FRF[Svalutazione crediti</t>
  </si>
  <si>
    <t>DES:A1142;FRF[Altre svalutazioni delle Immobilizzazioni</t>
  </si>
  <si>
    <t>DES:A1127;FRF[Incrementi di immobilizzazioni per lavori interni</t>
  </si>
  <si>
    <t>DES:N3224;FRF[Oneri di restructuring monetari</t>
  </si>
  <si>
    <t>DES:A1152;FRF[Da Crediti</t>
  </si>
  <si>
    <t>DES:A1160;FRF[Oneri fin. di cui da Controllate/Collegate</t>
  </si>
  <si>
    <t>DES:A1189;FRF[Proventi da Titoli</t>
  </si>
  <si>
    <t>DES:N5000;FRF[Interessi passivi</t>
  </si>
  <si>
    <t>DES:A1144;FRF[TOT Ammortamenti e svalut.</t>
  </si>
  <si>
    <t>DES:A1146;FRF[Accantonamenti per rischi operativi</t>
  </si>
  <si>
    <t>DES:N3229;FRF[proventi da rivaliutrazione immobiliz materiali e</t>
  </si>
  <si>
    <t>DES:A1134;FRF[Salari e stipendi</t>
  </si>
  <si>
    <t>DES:N3231;FRF[Altri accantonamenti straordinari</t>
  </si>
  <si>
    <t>DES:A1177;FRF[RISULTATO PRIMA DELLE IMPOSTE</t>
  </si>
  <si>
    <t>DES:A1165;FRF[TOTALE Rivalutazioni</t>
  </si>
  <si>
    <t>DES:A1155;FRF[Da titoli iscritti all'attivo circolante</t>
  </si>
  <si>
    <t>DES:N3225;FRF[Oneri di restructuring non monetari</t>
  </si>
  <si>
    <t>DES:N3214;FRF[Altri ricavi non operativi (natura straordinaria)</t>
  </si>
  <si>
    <t>DES:N3220;FRF[Proventi Straordinari non monetari</t>
  </si>
  <si>
    <t>DES:A1137;FRF[Trattamento di quiescenza</t>
  </si>
  <si>
    <t>DES:A1192;FRF[Imposte differite e anticipate</t>
  </si>
  <si>
    <t>DES:A1148;FRF[Oneri diversi di gestione (ACCESSORI)</t>
  </si>
  <si>
    <t>DES:A1158;FRF[TOTALE Altri Proventi</t>
  </si>
  <si>
    <t>DES:A1128;FRF[Altri ricavi (proventi accessori)</t>
  </si>
  <si>
    <t>DES:A1162;FRF[Rivalutazioni di partecipazioni</t>
  </si>
  <si>
    <t>DES:A1131;FRF[Materie prime e consumo</t>
  </si>
  <si>
    <t>DES:A1901;FRF[RISULTATO OPERATIVO</t>
  </si>
  <si>
    <t>APD:FRF[Financial Rating FIAT</t>
  </si>
  <si>
    <t>DES:N1190;FRF[Perdite su cambi</t>
  </si>
  <si>
    <t>DES:N3216;FRF[Godimento beni di terzi non monetari (maxi canone)</t>
  </si>
  <si>
    <t>DES:INPUT;FRF[Manual Input</t>
  </si>
  <si>
    <t>DES:N3230;FRF[Accantonamenti per rischi straordinari</t>
  </si>
  <si>
    <t>DES:N3222;FRF[Oneri Straordinari non monetari operativi</t>
  </si>
  <si>
    <t>DES:A1166;FRF[Svalutazione di partecipazioni</t>
  </si>
  <si>
    <t>DES:A1151;FRF[da imprese controllate/collegate</t>
  </si>
  <si>
    <t>DES:A1126;FRF[Variazione lavori</t>
  </si>
  <si>
    <t>DES:A1190;FRF[Utili (perdite) su cambi</t>
  </si>
  <si>
    <t>DES:A1136;FRF[Trattamento fine rapporto</t>
  </si>
  <si>
    <t>DES:A1186;FRF[Totale Variazioni</t>
  </si>
  <si>
    <t>DES:A1163;FRF[Rivalutazioni di altre immobilzzazioni finanziarie</t>
  </si>
  <si>
    <t>DES:N3215;FRF[Altri ricavi rilascio fondi (natura straordinaria)</t>
  </si>
  <si>
    <t>DES:N3226;FRF[Oneri diversi di gestione operativi (spese general</t>
  </si>
  <si>
    <t>DES:A1125;FRF[Var. rimanenze prodotti</t>
  </si>
  <si>
    <t>DES:A1191;FRF[Imposte correnti</t>
  </si>
  <si>
    <t>DES:A1179;FRF[Utile Netto</t>
  </si>
  <si>
    <t>DES:N3228;FRF[Altri ricavi operativi</t>
  </si>
  <si>
    <t>DES:A1175;FRF[Imposte esercizi precedenti</t>
  </si>
  <si>
    <t>DES:A1135;FRF[Oneri sociali</t>
  </si>
  <si>
    <t>DES:A1124;FRF[Ricavi delle vendite</t>
  </si>
  <si>
    <t>DES:A1168;FRF[Svalutazione di titoli</t>
  </si>
  <si>
    <t>DES:A1169;FRF[TOTALE Svalutazioni</t>
  </si>
  <si>
    <t>DES:A1164;FRF[Rivalutazione di titoli</t>
  </si>
  <si>
    <t>DES:A1139;FRF[Totale costi del personale</t>
  </si>
  <si>
    <t>DES:N1131;FRF[Sconti - abbuoni attivi</t>
  </si>
  <si>
    <t>DES:A1138;FRF[Altri costi</t>
  </si>
  <si>
    <t>DES:N3219;FRF[Oneri diversi di gestione non operativi (natura st</t>
  </si>
  <si>
    <t>DES:A1147;FRF[Altri accantonamenti operativi</t>
  </si>
  <si>
    <t>DES:A1140;FRF[Amm. Immob. Immateriali non monetario</t>
  </si>
  <si>
    <t>DES:N1124;FRF[Sconti - abbuoni passivi</t>
  </si>
  <si>
    <t>DES:A1156;FRF[Proventi fin. Diversi</t>
  </si>
  <si>
    <t>DES:A1176;FRF[TOTALE PROVENTI/ONERI STRAORDINARI</t>
  </si>
  <si>
    <t>DES:N3223;FRF[Oneri Straordinari non monetari non operativi</t>
  </si>
  <si>
    <t>DES:A1141;FRF[Amm. Immob. Materiali non monetario</t>
  </si>
  <si>
    <t>DES:A1171;FRF[Proventi Straordinari monetari</t>
  </si>
  <si>
    <t>DES:N3221;FRF[Oneri Straordinari monetari operativi</t>
  </si>
  <si>
    <t>DES:2010.LE;FRF[2010 LAST EVALUATION</t>
  </si>
  <si>
    <t>DES:D629964263;FRF[TECNOCONTROL SRL</t>
  </si>
  <si>
    <t xml:space="preserve">DES:STATUTORY;FRF[Statutory Flow </t>
  </si>
  <si>
    <t>DES:2010.LE[2010 LAST EVALUATION</t>
  </si>
  <si>
    <t>DES:LC;FRF[Local currency</t>
  </si>
  <si>
    <t>DES:LAST_EVALUATION;FRF[Last Evaluation</t>
  </si>
  <si>
    <t>DES:YTD;FRF[YTD</t>
  </si>
  <si>
    <t>DES:A2086;FRF[Capitale e riserve di pertinenza di TERZI</t>
  </si>
  <si>
    <t>DES:N3212;FRF[Controllanti entro finanziari</t>
  </si>
  <si>
    <t>DES:A3100;FRF[Fornitori entro</t>
  </si>
  <si>
    <t>DES:A3115;FRF[Altri Debiti oltre (sono di natura finanziaria)</t>
  </si>
  <si>
    <t>DES:A1059;FRF[Partec.ni in Controllate</t>
  </si>
  <si>
    <t>DES:A3108;FRF[Controllanti entro commerciali</t>
  </si>
  <si>
    <t>DES:A1082;FRF[Utile/perdita a nuovo</t>
  </si>
  <si>
    <t>DES:A1068;FRF[Assegni</t>
  </si>
  <si>
    <t>DES:A1020;FRF[Imprese collegate</t>
  </si>
  <si>
    <t>DES:A1008;FRF[Immobilizzazioni in corso e acconti</t>
  </si>
  <si>
    <t>DES:A3112;FRF[Istituti previdenza entro</t>
  </si>
  <si>
    <t>DES:A2087;FRF[Utile/perdita di esercizio di pertinenza di TERZI</t>
  </si>
  <si>
    <t>DES:N3207;FRF[Cred. vs Altri entro finanziari</t>
  </si>
  <si>
    <t>DES:A2082;FRF[Riserva da cons. del Gruppo</t>
  </si>
  <si>
    <t>DES:A1003;FRF[Costi di impianto e di ampliamento</t>
  </si>
  <si>
    <t>DES:A1086;FRF[Fondo Imposte anche differite</t>
  </si>
  <si>
    <t>DES:A1080;FRF[Riserva statutaria</t>
  </si>
  <si>
    <t>DES:A3046;FRF[Cred. vs Clienti entro</t>
  </si>
  <si>
    <t>DES:A3091;FRF[Obblig.ni oltre</t>
  </si>
  <si>
    <t>DES:A2093;FRF[Fondo di Consolidamento</t>
  </si>
  <si>
    <t>DES:A1060;FRF[Partec.ni in Collegate</t>
  </si>
  <si>
    <t>DES:A1004;FRF[Costi di ricerca, di sviluppo, di pubblicità e pro</t>
  </si>
  <si>
    <t>DES:A1044;FRF[Acconti a fornitori</t>
  </si>
  <si>
    <t>DES:A3105;FRF[Imprese Controllate oltre commerciali</t>
  </si>
  <si>
    <t>DES:A3110;FRF[Debiti Tributari entro</t>
  </si>
  <si>
    <t>DES:A3104;FRF[Imprese Controllate entro commerciali</t>
  </si>
  <si>
    <t>DES:N3213;FRF[Controllanti oltre finanziari</t>
  </si>
  <si>
    <t>DES:N3203;FRF[Cred. vs Collegate entro finanziari</t>
  </si>
  <si>
    <t>DES:A3107;FRF[Imprese Collegate oltre commerciali</t>
  </si>
  <si>
    <t>DES:N3209;FRF[Imprese Controllate oltre finanziari</t>
  </si>
  <si>
    <t>DES:A3106;FRF[Imprese Collegate entro commerciali</t>
  </si>
  <si>
    <t>DES:A1069;FRF[Denaro in cassa</t>
  </si>
  <si>
    <t>DES:A1016;FRF[Immobilizzazioni in corso e acconti</t>
  </si>
  <si>
    <t>DES:A3183;FRF[Cred. per imposte anticipate oltre</t>
  </si>
  <si>
    <t>DES:A1041;FRF[Prodotti semilav./in corso</t>
  </si>
  <si>
    <t>DES:A1066;FRF[TOTALE ATTIVITA' FINANZIARIE CHE NON COSTITUISCONO</t>
  </si>
  <si>
    <t>DES:A1007;FRF[Avviamento</t>
  </si>
  <si>
    <t>DES:N3206;FRF[Cred. vs Controllanti oltre finanziari</t>
  </si>
  <si>
    <t>DES:A1040;FRF[Materie prime</t>
  </si>
  <si>
    <t>DES:A1067;FRF[Depositi bancari</t>
  </si>
  <si>
    <t>DES:A3090;FRF[Obblig.ni entro</t>
  </si>
  <si>
    <t>DES:A1081;FRF[Altre riserve</t>
  </si>
  <si>
    <t>DES:A1026;FRF[Cred. vs Collegate entro</t>
  </si>
  <si>
    <t>DES:A1036;FRF[Azioni proprie</t>
  </si>
  <si>
    <t>DES:A1013;FRF[Impianti e macchinario</t>
  </si>
  <si>
    <t>DES:A1085;FRF[Fondo di Quiescenza</t>
  </si>
  <si>
    <t>DES:N3208;FRF[Imprese Controllate entro finanziari</t>
  </si>
  <si>
    <t>DES:A1028;FRF[Cred. vs Controllanti entro</t>
  </si>
  <si>
    <t>DES:A1076;FRF[Riserva da sovrapprezzo</t>
  </si>
  <si>
    <t>DES:A1058;FRF[TOTALE CREDITI</t>
  </si>
  <si>
    <t>DES:A1083;FRF[Utile/perdita di esercizio</t>
  </si>
  <si>
    <t>DES:N3202;FRF[Cred. vs Controllate oltre finanziari</t>
  </si>
  <si>
    <t>DES:A1018;FRF[TOTALE IMMOB. MATERIALI</t>
  </si>
  <si>
    <t>DES:A1024;FRF[Cred. vs Controllate entro</t>
  </si>
  <si>
    <t>DES:A1087;FRF[Altri Fondi</t>
  </si>
  <si>
    <t>DES:A3047;FRF[Cred. vs Clienti oltre</t>
  </si>
  <si>
    <t>DES:A3111;FRF[Debiti Tributari oltre</t>
  </si>
  <si>
    <t>DES:A1005;FRF[Diritti brevetto industriale e diritti di utilizza</t>
  </si>
  <si>
    <t>DES:A1015;FRF[Altri beni</t>
  </si>
  <si>
    <t>DES:A1001;FRF[CREDITI VERSO SOCI</t>
  </si>
  <si>
    <t>DES:A1006;FRF[Concessioni, licenze, marchi e diritti simili</t>
  </si>
  <si>
    <t>DES:A1035;FRF[Altri titoli</t>
  </si>
  <si>
    <t>DES:A1065;FRF[Altri titoli</t>
  </si>
  <si>
    <t>DES:A3094;FRF[Banche entro l'esercizio</t>
  </si>
  <si>
    <t>DES:A1038;FRF[TOTALE IMMOB. FINANZIARIE</t>
  </si>
  <si>
    <t>DES:A1027;FRF[Cred. vs Collegate oltre</t>
  </si>
  <si>
    <t>DES:A1063;FRF[Azioni proprie</t>
  </si>
  <si>
    <t>DES:A3052;FRF[Cred. vs Controllanti entro commerciali</t>
  </si>
  <si>
    <t>DES:A1012;FRF[Terreni e fabbricati</t>
  </si>
  <si>
    <t>DES:A3055;FRF[Cred. vs Altri oltre</t>
  </si>
  <si>
    <t>DES:A1079;FRF[Riserva azioni proprie</t>
  </si>
  <si>
    <t>DES:A1088;FRF[TOTALE FONDI RISCHI</t>
  </si>
  <si>
    <t>DES:A1021;FRF[Imprese controllanti</t>
  </si>
  <si>
    <t>DES:A1062;FRF[Altre Partecipazioni</t>
  </si>
  <si>
    <t>DES:N4208;FRF[Cred. vs Altri oltre finanziari</t>
  </si>
  <si>
    <t>DES:A3048;FRF[Cred. vs Controllate entro commerciali</t>
  </si>
  <si>
    <t>DES:A3184;FRF[Soci per Finanziamenti entro</t>
  </si>
  <si>
    <t>DES:A3180;FRF[Cred. tributari entro</t>
  </si>
  <si>
    <t>DES:A3093;FRF[Obblig.ni convert. oltre.</t>
  </si>
  <si>
    <t>DES:A3109;FRF[Controllanti oltre commerciali</t>
  </si>
  <si>
    <t>DES:A1045;FRF[TOTALE RIMANENZE</t>
  </si>
  <si>
    <t>DES:A1042;FRF[Lavori in corso</t>
  </si>
  <si>
    <t>DES:A1089;FRF[TRATTAMENTO DI FINE RAPPORTO</t>
  </si>
  <si>
    <t>DES:A1031;FRF[Cred. vs Altri oltre</t>
  </si>
  <si>
    <t>DES:A3113;FRF[Istituti previdenza oltre</t>
  </si>
  <si>
    <t>DES:A1011;FRF[TOTALE IMMOBILIZZAZIONI IMMATERIALI</t>
  </si>
  <si>
    <t>DES:A3050;FRF[Cred. vs Collegate entro commerciali</t>
  </si>
  <si>
    <t>DES:A1119;FRF[RATEI E RISCONTI</t>
  </si>
  <si>
    <t>DES:A1029;FRF[Cred. vs Controllanti oltre</t>
  </si>
  <si>
    <t>DES:A3114;FRF[Altri Debiti entro</t>
  </si>
  <si>
    <t>DES:A1061;FRF[Partec.ni in Controllanti</t>
  </si>
  <si>
    <t>DES:N3201;FRF[Cred. vs Controllate entro finanziari</t>
  </si>
  <si>
    <t>DES:A1078;FRF[Riserva legale</t>
  </si>
  <si>
    <t>DES:A3103;FRF[Titoli di credito oltre</t>
  </si>
  <si>
    <t>DES:N3204;FRF[Cred. vs Collegate oltre finanziari</t>
  </si>
  <si>
    <t>DES:A3053;FRF[Cred. vs Controllanti oltre commerciali</t>
  </si>
  <si>
    <t>DES:A1077;FRF[Riserva di rivalutazione</t>
  </si>
  <si>
    <t>DES:A3096;FRF[Altri finanziatori entro</t>
  </si>
  <si>
    <t>DES:N3211;FRF[Imprese Collegate oltre finanziari</t>
  </si>
  <si>
    <t>DES:A3095;FRF[Banche oltre l'esercizio</t>
  </si>
  <si>
    <t>DES:A3054;FRF[Cred. vs Altri entro commerciali</t>
  </si>
  <si>
    <t>DES:A1070;FRF[TOT. DISPON. LIQUIDE</t>
  </si>
  <si>
    <t>DES:A3049;FRF[Cred. vs Controllate oltre commerciali</t>
  </si>
  <si>
    <t>DES:A1043;FRF[Prodotti finiti</t>
  </si>
  <si>
    <t>DES:A1022;FRF[Altre imprese</t>
  </si>
  <si>
    <t>DES:A3182;FRF[Cred. per imposte anticipate entro</t>
  </si>
  <si>
    <t>DES:A3102;FRF[Titoli di credito entro</t>
  </si>
  <si>
    <t>DES:A1014;FRF[Attrezzature industriali e commerciali</t>
  </si>
  <si>
    <t>DES:A3051;FRF[Cred. vs Collegate oltre commerciali</t>
  </si>
  <si>
    <t>DES:A1075;FRF[Capitale sociale</t>
  </si>
  <si>
    <t>DES:A1019;FRF[Imprese controllate</t>
  </si>
  <si>
    <t>DES:N3210;FRF[Imprese Collegate entro finanziari</t>
  </si>
  <si>
    <t>DES:A3101;FRF[Fornitori oltre</t>
  </si>
  <si>
    <t>DES:N3205;FRF[Cred. vs Controllanti entro finanziari</t>
  </si>
  <si>
    <t>DES:A1009;FRF[Altre immobilizzazioni Immateriali</t>
  </si>
  <si>
    <t>DES:A1072;FRF[RATEI E RISCONTI</t>
  </si>
  <si>
    <t>DES:A1030;FRF[Cred. vs Altri entro</t>
  </si>
  <si>
    <t>DES:A3099;FRF[Acconti oltre (sono altri debt medio lungo finanzi</t>
  </si>
  <si>
    <t>DES:A3097;FRF[Altri finanziatori oltre</t>
  </si>
  <si>
    <t>DES:A3092;FRF[Obblig.ni convert. entro</t>
  </si>
  <si>
    <t>DES:A1025;FRF[Cred. vs Controllate oltre</t>
  </si>
  <si>
    <t>DES:A3181;FRF[Cred. tributari oltre</t>
  </si>
  <si>
    <t>DES:A3098;FRF[Anticipi da clienti</t>
  </si>
  <si>
    <t>DES:A3185;FRF[Soci per Finanziamenti oltre</t>
  </si>
  <si>
    <t>DES:R233;FRF[DEBITI FINANZIARI B T</t>
  </si>
  <si>
    <t>NET SALES</t>
  </si>
  <si>
    <t>TOTAL PRODUCTION COSTS</t>
  </si>
  <si>
    <t>TOTAL AMMORTISATION, DEPRECIATION AND WRITE-DOWNS</t>
  </si>
  <si>
    <t>TOTAL COST OF PRODUCTION</t>
  </si>
  <si>
    <t>OPERATING PROFIT</t>
  </si>
  <si>
    <t xml:space="preserve">         TOTAL FINANCIAL INCOME</t>
  </si>
  <si>
    <t xml:space="preserve">        TOTAL FINANCIAL EXPENSES</t>
  </si>
  <si>
    <t>TOTAL FINANCIAL INCOME AND EXPENSES</t>
  </si>
  <si>
    <t xml:space="preserve">   TOTAL WRITE-DOWNS</t>
  </si>
  <si>
    <t>TOTAL TAXES</t>
  </si>
  <si>
    <t xml:space="preserve">   TOTAL FIXED ASSETS</t>
  </si>
  <si>
    <t xml:space="preserve">      TOTAL INTANGIBLES FIXED ASSETS</t>
  </si>
  <si>
    <t xml:space="preserve">     TOTAL TANGIBLES FIXED ASSETS</t>
  </si>
  <si>
    <t>TOTAL FINANCIAL FIXED ASSETS</t>
  </si>
  <si>
    <t>TOTAL INVESTMENTS</t>
  </si>
  <si>
    <t xml:space="preserve"> TOTAL FINANCIAL RECEIVABLES</t>
  </si>
  <si>
    <t xml:space="preserve">       NON CURRENT FINANCIAL RECEIVABLES</t>
  </si>
  <si>
    <t xml:space="preserve">  TOTAL CURRENT ASSETS</t>
  </si>
  <si>
    <t xml:space="preserve">        TOTAL INVENTORY</t>
  </si>
  <si>
    <t xml:space="preserve">       TOTAL RECEIVABLES</t>
  </si>
  <si>
    <t xml:space="preserve">          SHORT TERM TRADE RECEIVABLES</t>
  </si>
  <si>
    <t xml:space="preserve">          LONG TERM TRADE RECEIVABLES</t>
  </si>
  <si>
    <t xml:space="preserve">          SHORT TERM FINANCIAL RECEIVABLES</t>
  </si>
  <si>
    <t xml:space="preserve">          LONG TERM FINANCIAL RECEIVABLES</t>
  </si>
  <si>
    <t xml:space="preserve">       TOTAL OTHER CURRENT FINANCIAL ASSETS</t>
  </si>
  <si>
    <t>TOTAL ASSETS</t>
  </si>
  <si>
    <t xml:space="preserve"> EQUITY</t>
  </si>
  <si>
    <t xml:space="preserve">  TOTAL RESERVES FOR RISKS AND CHARGES</t>
  </si>
  <si>
    <t xml:space="preserve">  TOTAL PAYABLES</t>
  </si>
  <si>
    <t xml:space="preserve">       SHORT TERM TRADE PAYABLES</t>
  </si>
  <si>
    <t xml:space="preserve">       SHORT TERM FINANCIAL PAYABLES</t>
  </si>
  <si>
    <t xml:space="preserve">       LONG TERM TRADE PAYABLES</t>
  </si>
  <si>
    <t xml:space="preserve">       LONG TERM FINANCIAL PAYABLES</t>
  </si>
  <si>
    <t xml:space="preserve">  TOTAL LIABILITIES AND SHAREHOLDERS EQUITY</t>
  </si>
  <si>
    <t>TOTAL CHANGES AND  INVENTORY VARIATION</t>
  </si>
  <si>
    <t>VALUE OF PRODUCTION</t>
  </si>
  <si>
    <t>TOTAL PERSONNEL COSTS</t>
  </si>
  <si>
    <t>TOTAL REVALUATIONS</t>
  </si>
  <si>
    <t xml:space="preserve">  TOTAL EXTRAORDINARY INCOME AND EXPENSES</t>
  </si>
  <si>
    <t xml:space="preserve">  PROFIT (LOSS) BEFORE TAX</t>
  </si>
  <si>
    <t xml:space="preserve"> PROFIT (LOSS) OF THE YEAR</t>
  </si>
  <si>
    <t xml:space="preserve">       CURRENT FINANCIAL RECEIVABLES</t>
  </si>
  <si>
    <t>TOTAL CASH AND BANKS</t>
  </si>
  <si>
    <t>N3253</t>
  </si>
  <si>
    <t>N3252</t>
  </si>
  <si>
    <t>N1073</t>
  </si>
  <si>
    <t>N1120</t>
  </si>
  <si>
    <t>SUPPLIER:</t>
  </si>
  <si>
    <t>CVW:FRF,FLOW,LIST=Y[STATUTORY</t>
  </si>
  <si>
    <t>ENGLISH</t>
  </si>
  <si>
    <t>ITALIAN</t>
  </si>
  <si>
    <t>CODE</t>
  </si>
  <si>
    <t>T_IS_1</t>
  </si>
  <si>
    <t>T_BS_2</t>
  </si>
  <si>
    <t>T_BS_3</t>
  </si>
  <si>
    <t>T_IS_2</t>
  </si>
  <si>
    <t>T_IS_3</t>
  </si>
  <si>
    <t>T_IS_4</t>
  </si>
  <si>
    <t>T_IS_5</t>
  </si>
  <si>
    <t>T_IS_6</t>
  </si>
  <si>
    <t>T_IS_7</t>
  </si>
  <si>
    <t>T_IS_8</t>
  </si>
  <si>
    <t>T_IS_9</t>
  </si>
  <si>
    <t>T_IS_10</t>
  </si>
  <si>
    <t>T_IS_11</t>
  </si>
  <si>
    <t>T_IS_12</t>
  </si>
  <si>
    <t>T_IS_13</t>
  </si>
  <si>
    <t>T_IS_14</t>
  </si>
  <si>
    <t>T_IS_15</t>
  </si>
  <si>
    <t>T_IS_16</t>
  </si>
  <si>
    <t>T_IS_I7</t>
  </si>
  <si>
    <t>T_IS_17</t>
  </si>
  <si>
    <t>IS</t>
  </si>
  <si>
    <t>BS</t>
  </si>
  <si>
    <t>T_BS_1</t>
  </si>
  <si>
    <t>T_BS_4</t>
  </si>
  <si>
    <t>T_BS_5</t>
  </si>
  <si>
    <t>T_BS_6</t>
  </si>
  <si>
    <t>T_BS_7</t>
  </si>
  <si>
    <t>T_BS_8</t>
  </si>
  <si>
    <t>T_BS_9</t>
  </si>
  <si>
    <t>T_BS_10</t>
  </si>
  <si>
    <t>T_BS_11</t>
  </si>
  <si>
    <t>T_BS_12</t>
  </si>
  <si>
    <t>T_BS_13</t>
  </si>
  <si>
    <t>T_BS_14</t>
  </si>
  <si>
    <t>T_BS_15</t>
  </si>
  <si>
    <t>T_BS_16</t>
  </si>
  <si>
    <t>T_BS_17</t>
  </si>
  <si>
    <t>T_BS_18</t>
  </si>
  <si>
    <t>T_BS_19</t>
  </si>
  <si>
    <t>T_BS_20</t>
  </si>
  <si>
    <t>T_BS_21</t>
  </si>
  <si>
    <t>T_BS_22</t>
  </si>
  <si>
    <t>T_BS_23</t>
  </si>
  <si>
    <t>T_BS_24</t>
  </si>
  <si>
    <t>T_BS_25</t>
  </si>
  <si>
    <t>T_BS_26</t>
  </si>
  <si>
    <t>Net Income</t>
  </si>
  <si>
    <t>Utile netto</t>
  </si>
  <si>
    <t xml:space="preserve"> </t>
  </si>
  <si>
    <t>&lt;EVDRE_CACHE&gt;&lt;EVDRE ID="IS|001-00001"&gt;&lt;CELL&gt;2017.DEC|A1139| - 454141.0000000000&lt;/CELL&gt;&lt;CELL&gt;2018.DEC|A1139| - 487698.9880000000&lt;/CELL&gt;&lt;CELL&gt;2017.DEC|N5000| - 12555.0000000000&lt;/CELL&gt;&lt;CELL&gt;2017.DEC|A1124| - 1542827&lt;/CELL&gt;&lt;CELL&gt;2017.DEC|A1132| - 153786.0000000000&lt;/CELL&gt;&lt;CELL&gt;2018.DEC|A1132| - 141703.4390000000&lt;/CELL&gt;&lt;CELL&gt;2018.DEC|FLAG_CUR_CONV| - 1.0000000000&lt;/CELL&gt;&lt;CELL&gt;2018.DEC|A1124| - 1466627.175&lt;/CELL&gt;&lt;CELL&gt;2017.DEC|Z005| - 12.0000000000&lt;/CELL&gt;&lt;CELL&gt;2018.DEC|N5000| - 7030.4240000000&lt;/CELL&gt;&lt;CELL&gt;2017.DEC|</t>
  </si>
  <si>
    <t xml:space="preserve">Z006| - 201802.0000000000&lt;/CELL&gt;&lt;CELL&gt;2017.DEC|A1191| - 22859.0000000000&lt;/CELL&gt;&lt;CELL&gt;2018.DEC|A1191| - 13510.2500000000&lt;/CELL&gt;&lt;CELL&gt;2017.DEC|A1144| - 41086.0000000000&lt;/CELL&gt;&lt;CELL&gt;2018.DEC|A1144| - 45058.1910000000&lt;/CELL&gt;&lt;CELL&gt;2017.DEC|N3228| - 8352&lt;/CELL&gt;&lt;CELL&gt;2018.DEC|N3228| - 13265.501&lt;/CELL&gt;&lt;CELL&gt;2018.DEC|Z006| - 201902.0000000000&lt;/CELL&gt;&lt;CELL&gt;2017.DEC|FLAG_CUR_CONV| - 1.0000000000&lt;/CELL&gt;&lt;CELL&gt;2017.DEC|A1131| - 802428.0000000000&lt;/CELL&gt;&lt;CELL&gt;2018.DEC|A1131| - 743878.1270000000&lt;/CELL&gt;&lt;CELL&gt;2018.DEC|Z005| - </t>
  </si>
  <si>
    <t>12.0000000000&lt;/CELL&gt;&lt;CELL&gt;2017.DEC|A1179| - 64325&lt;/CELL&gt;&lt;CELL&gt;2018.DEC|A1179| - 41013.26&lt;/CELL&gt;&lt;/EVDRE&gt;&lt;EVDRE ID="IS|002-00001"&gt;&lt;CELL&gt;2017.DEC|INPUT| - 12.0000000000&lt;/CELL&gt;&lt;CELL&gt;2018.DEC|INPUT| - 12.0000000000&lt;/CELL&gt;&lt;CELL&gt;2016.DEC|BVD| - 12&lt;/CELL&gt;&lt;/EVDRE&gt;&lt;EVDRE ID="BS|001-00001"&gt;&lt;CELL&gt;2017.DEC|A1045| - 244395.0000000000&lt;/CELL&gt;&lt;CELL&gt;2018.DEC|A1045| - 224278.9830000000&lt;/CELL&gt;&lt;CELL&gt;2017.DEC|A1087| - 157263&lt;/CELL&gt;&lt;CELL&gt;2017.DEC|A1011| - 26827.0000000000&lt;/CELL&gt;&lt;CELL&gt;2017.DEC|A1038| - 24883.0000000000&lt;/CELL&gt;&lt;CELL</t>
  </si>
  <si>
    <t>&gt;2018.DEC|A1038| - 21233.6610000000&lt;/CELL&gt;&lt;CELL&gt;2018.DEC|A1081| - 333663.587&lt;/CELL&gt;&lt;CELL&gt;2018.DEC|A1011| - 36740.5460000000&lt;/CELL&gt;&lt;CELL&gt;2017.DEC|A3046| - 146654.0000000000&lt;/CELL&gt;&lt;CELL&gt;2018.DEC|A1087| - 179425.185&lt;/CELL&gt;&lt;CELL&gt;2017.DEC|A3094| - 273661&lt;/CELL&gt;&lt;CELL&gt;2017.DEC|A3054| - 53272.0000000000&lt;/CELL&gt;&lt;CELL&gt;2017.DEC|A1075| - 10000&lt;/CELL&gt;&lt;CELL&gt;2018.DEC|A1075| - 10000&lt;/CELL&gt;&lt;CELL&gt;2017.DEC|A1070| - 15021.0000000000&lt;/CELL&gt;&lt;CELL&gt;2018.DEC|A1070| - 16485.2280000000&lt;/CELL&gt;&lt;CELL&gt;2017.DEC|A1083| - 64325&lt;/CELL&gt;&lt;CELL&gt;2</t>
  </si>
  <si>
    <t xml:space="preserve">018.DEC|A1083| - 41013.26&lt;/CELL&gt;&lt;CELL&gt;2018.DEC|A3054| - 24021.4030000000&lt;/CELL&gt;&lt;CELL&gt;2017.DEC|A1081| - 285477&lt;/CELL&gt;&lt;CELL&gt;2017.DEC|A1018| - 416759.0000000000&lt;/CELL&gt;&lt;CELL&gt;2018.DEC|A1018| - 429084.4200000000&lt;/CELL&gt;&lt;CELL&gt;2017.DEC|A3100| - 127572&lt;/CELL&gt;&lt;CELL&gt;2018.DEC|A3094| - 238186.082&lt;/CELL&gt;&lt;CELL&gt;2017.DEC|A3114| - 17291&lt;/CELL&gt;&lt;CELL&gt;2018.DEC|A3100| - 130124.23&lt;/CELL&gt;&lt;CELL&gt;2018.DEC|A3046| - 194441.4500000000&lt;/CELL&gt;&lt;CELL&gt;2017.DEC|A1072| - 7777.0000000000&lt;/CELL&gt;&lt;CELL&gt;2018.DEC|A1072| - 9426.4440000000&lt;/CELL&gt;&lt;CELL&gt;2018.DEC|A3114| - 23299.792&lt;/CELL&gt;&lt;/EVDRE&gt;&lt;/EVDRE_CACHE&gt;_x000D_
</t>
  </si>
  <si>
    <t>NUMBER OF MONTHS</t>
  </si>
  <si>
    <t>Discounts - rebates conceded</t>
  </si>
  <si>
    <t>Change in finished goods</t>
  </si>
  <si>
    <t>Change in work in progress</t>
  </si>
  <si>
    <t>Total changes in finished products and wip</t>
  </si>
  <si>
    <t>Other Revenues</t>
  </si>
  <si>
    <t>Internal capital expenditure</t>
  </si>
  <si>
    <t>Other extraordinary revenues from release of provi</t>
  </si>
  <si>
    <t>Income from revaluation of tangible and intangible</t>
  </si>
  <si>
    <t>Discounts - rebates received</t>
  </si>
  <si>
    <t>Non monetary Lease and Rental</t>
  </si>
  <si>
    <t>Wages and Salaries</t>
  </si>
  <si>
    <t>Social Security Contributions</t>
  </si>
  <si>
    <t>Accrual for Employee Termination Indemnity</t>
  </si>
  <si>
    <t>Accrual for Pension Benefits and Similar Obligatio</t>
  </si>
  <si>
    <t>Other Expenses</t>
  </si>
  <si>
    <t>Amortization of Intangible Fixed Assets (Non Monet</t>
  </si>
  <si>
    <t>Depreciation of Tangibles Fixed Assets (Non Moneta</t>
  </si>
  <si>
    <t>Write-down of Other Fixed Assets</t>
  </si>
  <si>
    <t>Amortization/depreciation of Intangible Fixed Asse</t>
  </si>
  <si>
    <t>Write-off of Receivables</t>
  </si>
  <si>
    <t>Changes in Inventories of Raw, Ancillary and Consu</t>
  </si>
  <si>
    <t>Provision for Risks (accrual)</t>
  </si>
  <si>
    <t>Provision for Extraordinary Risks</t>
  </si>
  <si>
    <t>Other Provisions (accrual)</t>
  </si>
  <si>
    <t>Sundry operating expenses</t>
  </si>
  <si>
    <t>Sundry non operating expenses (extraordinary)</t>
  </si>
  <si>
    <t>OPERATING INCOME OR LOSS</t>
  </si>
  <si>
    <t>Income from Subsidiaries/Affiliates</t>
  </si>
  <si>
    <t>Total Other income from financial receivables</t>
  </si>
  <si>
    <t>Financial Income from Securities recorded as long-</t>
  </si>
  <si>
    <t>Financial Income from Securities recorded as curre</t>
  </si>
  <si>
    <t>Other Financial Income</t>
  </si>
  <si>
    <t>Financial Income from Securities</t>
  </si>
  <si>
    <t>Interest expenses</t>
  </si>
  <si>
    <t>Bank Charges</t>
  </si>
  <si>
    <t>Other Financial Expenses from subsidiaries / affil</t>
  </si>
  <si>
    <t>Revaluation of investments (income statement)</t>
  </si>
  <si>
    <t>Revaluation of other long-term financial assets (i</t>
  </si>
  <si>
    <t>Revaluation of securities (income statement)</t>
  </si>
  <si>
    <t>Total Revaluation (income statement)</t>
  </si>
  <si>
    <t>Write-downs of investments</t>
  </si>
  <si>
    <t>Write-down of other long-term financial assets</t>
  </si>
  <si>
    <t xml:space="preserve">Write-down of securities </t>
  </si>
  <si>
    <t>TOTAL WRITE-DOWNS</t>
  </si>
  <si>
    <t>Extraordinary Income (Non Monetary)</t>
  </si>
  <si>
    <t>Other Extraordinary Provisions</t>
  </si>
  <si>
    <t>Extraordinary expenses ( Non Monetary)</t>
  </si>
  <si>
    <t>Operating Extraordinary expenses ( Non Monetary)</t>
  </si>
  <si>
    <t>Non Operating Extraordinary expenses (Non Monetary</t>
  </si>
  <si>
    <t>Restructuring charges (Monetary)</t>
  </si>
  <si>
    <t>Restructuring charges (Non Monetary)</t>
  </si>
  <si>
    <t>Adjustments to prior year Income Taxes</t>
  </si>
  <si>
    <t>TOTAL EXTRAORDINARY INCOME AND CHARGES</t>
  </si>
  <si>
    <t>INCOME BEFORE TAX</t>
  </si>
  <si>
    <t xml:space="preserve">Net Deferred taxes </t>
  </si>
  <si>
    <t>DUNS NUMBER:</t>
  </si>
  <si>
    <t>NAME:</t>
  </si>
  <si>
    <t>VAT NUMBER:</t>
  </si>
  <si>
    <t>Receivables from shareholders</t>
  </si>
  <si>
    <t>Start up and expansion cost</t>
  </si>
  <si>
    <t>Research, Developement and Advertising costs</t>
  </si>
  <si>
    <t>Industrial Patents and Intellectual property right</t>
  </si>
  <si>
    <t>Concessions, licences, trade marks and similar rig</t>
  </si>
  <si>
    <t>Goodwill</t>
  </si>
  <si>
    <t>Intangibles in progress and advances</t>
  </si>
  <si>
    <t>Other Intangible assets</t>
  </si>
  <si>
    <t>Land and buildings</t>
  </si>
  <si>
    <t>Plants and machinery</t>
  </si>
  <si>
    <t>Industrial and commercial equipment</t>
  </si>
  <si>
    <t>Other Tangible Fixed Assets</t>
  </si>
  <si>
    <t>Tangible fixed assets under construction and advan</t>
  </si>
  <si>
    <t>Investments in subsidiaries</t>
  </si>
  <si>
    <t>Investments in affiliates</t>
  </si>
  <si>
    <t>Investments in parent companies</t>
  </si>
  <si>
    <t>Investments in other companies</t>
  </si>
  <si>
    <t>Long-term financial receivables due from subsidiar</t>
  </si>
  <si>
    <t>Long-term financial receivables due from affiliate</t>
  </si>
  <si>
    <t>Long-term financial receivables due from parent co</t>
  </si>
  <si>
    <t>Other Financial short term Receivables (Fin.Imm.)</t>
  </si>
  <si>
    <t>Other Financial Long term Receivables (Fin.Imm)</t>
  </si>
  <si>
    <t>Other securities</t>
  </si>
  <si>
    <t>Treasury shares</t>
  </si>
  <si>
    <t>Raw materials</t>
  </si>
  <si>
    <t>Work in progress and semi-finished product</t>
  </si>
  <si>
    <t>Work in progress</t>
  </si>
  <si>
    <t>Finished goods</t>
  </si>
  <si>
    <t>Advances to suppliers (Inventory)</t>
  </si>
  <si>
    <t>TOTAL RECEIVABLES</t>
  </si>
  <si>
    <t>Trade Receivables due from subsidiaries (due withi</t>
  </si>
  <si>
    <t>Trade Receivables due from subsidiaries (due beyon</t>
  </si>
  <si>
    <t xml:space="preserve">Trade Receivables due from affiliates (due within </t>
  </si>
  <si>
    <t xml:space="preserve">Trade Receivables due from affiliates (due beyond </t>
  </si>
  <si>
    <t>Trade Receivables due from parent companies (due w</t>
  </si>
  <si>
    <t>Trade Receivables due from parent companies (due b</t>
  </si>
  <si>
    <t>Deferred Tax Assets (due within 12 months)</t>
  </si>
  <si>
    <t>Deferred Tax Assets (due beyond 12 months)</t>
  </si>
  <si>
    <t>Financial Receivables due from subsidiaries (due w</t>
  </si>
  <si>
    <t>Financial Receivables due from subsidiaries (due b</t>
  </si>
  <si>
    <t>Financial Receivables due from affiliates (due wit</t>
  </si>
  <si>
    <t>Financial Receivables due from affiliates (due bey</t>
  </si>
  <si>
    <t>Financial Receivables due from parent companies (d</t>
  </si>
  <si>
    <t>Current Financial receivables</t>
  </si>
  <si>
    <t>Non Current Financial receivables</t>
  </si>
  <si>
    <t>TOTAL CURRENT FINANCIAL ASSETS</t>
  </si>
  <si>
    <t>Other Investments</t>
  </si>
  <si>
    <t>Bank and Postal Deposits</t>
  </si>
  <si>
    <t xml:space="preserve">Checks  </t>
  </si>
  <si>
    <t>Cash on hand</t>
  </si>
  <si>
    <t>ACCRUED INCOME AND PREPAID EXPENSES</t>
  </si>
  <si>
    <t>Financial Accrued Income and Prepaid Expenses</t>
  </si>
  <si>
    <t>Share Premium Reserve</t>
  </si>
  <si>
    <t>Statutory Reserve</t>
  </si>
  <si>
    <t>Treasury Shares Reserve</t>
  </si>
  <si>
    <t>Consolidation Reserve</t>
  </si>
  <si>
    <t>Non-controlling interest</t>
  </si>
  <si>
    <t>Non-controlling Interest: share of net income (los</t>
  </si>
  <si>
    <t>Provisions for pensions and similar obligations</t>
  </si>
  <si>
    <t>Provision for taxes, including deferred tax liabil</t>
  </si>
  <si>
    <t>Other provisions for risks and charges</t>
  </si>
  <si>
    <t>Provision resulting from Consolidation</t>
  </si>
  <si>
    <t>Debentures and bonds (due within 12 months)</t>
  </si>
  <si>
    <t>Debentures and bonds (due beyond 12 months)</t>
  </si>
  <si>
    <t>Convertible debentures and bonds (due within 12 mo</t>
  </si>
  <si>
    <t>Convertible debentures and bonds (due beyond 12 mo</t>
  </si>
  <si>
    <t>Financial Liability due to Subsidiaries (due withi</t>
  </si>
  <si>
    <t>Financial Liability due to Subsidiaries (due beyon</t>
  </si>
  <si>
    <t>Financial Payables due to Parent Company (due with</t>
  </si>
  <si>
    <t>Financial Payables due to Parent Company (due beyo</t>
  </si>
  <si>
    <t xml:space="preserve">Payables due to other financial institutions (due </t>
  </si>
  <si>
    <t>Short-term financial debt</t>
  </si>
  <si>
    <t>Medium/long-term financial debt</t>
  </si>
  <si>
    <t>Advances received from Customers (due within 12 mo</t>
  </si>
  <si>
    <t>Advances received from Customers (due beyond 12 mo</t>
  </si>
  <si>
    <t>Trade Payables (due beyond 12 months)</t>
  </si>
  <si>
    <t>Bills of Exchange (due within 12 months)</t>
  </si>
  <si>
    <t>Bills of Exchange (due beyond 12 months)</t>
  </si>
  <si>
    <t xml:space="preserve">Trade Accounts due to Subsidiaries (due within 12 </t>
  </si>
  <si>
    <t xml:space="preserve">Trade Accounts due to Subsidiaries (due beyond 12 </t>
  </si>
  <si>
    <t>Trade Accounts due to Affiliates (due within 12 mo</t>
  </si>
  <si>
    <t>Trade Accounts due to Affiliates (due beyond 12 mo</t>
  </si>
  <si>
    <t>Trade Payables due to Parent Company (due within 1</t>
  </si>
  <si>
    <t>Trade Payables due to Parent Company (due beyond 1</t>
  </si>
  <si>
    <t>ACCRUED EXPENSES AND DEFERRED INCOME</t>
  </si>
  <si>
    <t>Accrued financial expenses and deferred income</t>
  </si>
  <si>
    <t>Sconti - abbuoni passivi</t>
  </si>
  <si>
    <t>Var. rimanenze prodotti</t>
  </si>
  <si>
    <t>Variazione lavori</t>
  </si>
  <si>
    <t>Totale Variazioni</t>
  </si>
  <si>
    <t>Altri ricavi operativi</t>
  </si>
  <si>
    <t>Incrementi di immobilizzazioni per lavori interni</t>
  </si>
  <si>
    <t>Altri ricavi rilascio fondi (natura straordinaria)</t>
  </si>
  <si>
    <t>proventi da rivaliutrazione immobiliz materiali e</t>
  </si>
  <si>
    <t>Sconti - abbuoni attivi</t>
  </si>
  <si>
    <t>Godimento beni di terzi non monetari (maxi canone)</t>
  </si>
  <si>
    <t>Salari e stipendi</t>
  </si>
  <si>
    <t>Oneri sociali</t>
  </si>
  <si>
    <t>Trattamento fine rapporto</t>
  </si>
  <si>
    <t>Trattamento di quiescenza</t>
  </si>
  <si>
    <t>Altri costi</t>
  </si>
  <si>
    <t>Amm. Immob. Immateriali non monetario</t>
  </si>
  <si>
    <t>Amm. Immob. Materiali non monetario</t>
  </si>
  <si>
    <t>Altre svalutazioni delle Immobilizzazioni</t>
  </si>
  <si>
    <t>Amm. Immob. Immateriali monetario</t>
  </si>
  <si>
    <t>Svalutazione crediti</t>
  </si>
  <si>
    <t xml:space="preserve">Variazione delle rimanenze di materie prime,suss. </t>
  </si>
  <si>
    <t>Accantonamenti per rischi operativi</t>
  </si>
  <si>
    <t>Accantonamenti per rischi straordinari</t>
  </si>
  <si>
    <t>Altri accantonamenti operativi</t>
  </si>
  <si>
    <t>Oneri diversi di gestione operativi (spese general</t>
  </si>
  <si>
    <t>Oneri diversi di gestione non operativi (natura st</t>
  </si>
  <si>
    <t>RISULTATO OPERATIVO</t>
  </si>
  <si>
    <t>da imprese controllate/collegate</t>
  </si>
  <si>
    <t>Da Crediti</t>
  </si>
  <si>
    <t>Da titoli iscritti nelle immobilizzazioni</t>
  </si>
  <si>
    <t>Da titoli iscritti all'attivo circolante</t>
  </si>
  <si>
    <t>Proventi fin. Diversi</t>
  </si>
  <si>
    <t>Proventi da Titoli</t>
  </si>
  <si>
    <t>Interessi passivi</t>
  </si>
  <si>
    <t>Oneri bancari</t>
  </si>
  <si>
    <t>Oneri fin. di cui da Controllate/Collegate</t>
  </si>
  <si>
    <t>Rivalutazioni di partecipazioni</t>
  </si>
  <si>
    <t>Rivalutazioni di altre immobilzzazioni finanziarie</t>
  </si>
  <si>
    <t>Rivalutazione di titoli</t>
  </si>
  <si>
    <t>TOTALE Rivalutazioni</t>
  </si>
  <si>
    <t>Svalutazione di partecipazioni</t>
  </si>
  <si>
    <t>Svalutazione di altre immobilizzazioni finanziarie</t>
  </si>
  <si>
    <t>Svalutazione di titoli</t>
  </si>
  <si>
    <t>TOTALE Svalutazioni</t>
  </si>
  <si>
    <t>Proventi Straordinari non monetari</t>
  </si>
  <si>
    <t>Altri accantonamenti straordinari</t>
  </si>
  <si>
    <t>Oneri Straordinari monetari operativi</t>
  </si>
  <si>
    <t>Oneri Straordinari non monetari operativi</t>
  </si>
  <si>
    <t>Oneri Straordinari non monetari non operativi</t>
  </si>
  <si>
    <t>Oneri di restructuring monetari</t>
  </si>
  <si>
    <t>Oneri di restructuring non monetari</t>
  </si>
  <si>
    <t>Imposte esercizi precedenti</t>
  </si>
  <si>
    <t>TOTALE PROVENTI/ONERI STRAORDINARI</t>
  </si>
  <si>
    <t>RISULTATO PRIMA DELLE IMPOSTE</t>
  </si>
  <si>
    <t>Imposte differite e anticipate</t>
  </si>
  <si>
    <t>CREDITI VERSO SOCI</t>
  </si>
  <si>
    <t>Costi di impianto e di ampliamento</t>
  </si>
  <si>
    <t>Costi di ricerca, di sviluppo, di pubblicità e pro</t>
  </si>
  <si>
    <t>Diritti brevetto industriale e diritti di utilizza</t>
  </si>
  <si>
    <t>Concessioni, licenze, marchi e diritti simili</t>
  </si>
  <si>
    <t>Avviamento</t>
  </si>
  <si>
    <t>Immobilizzazioni in corso e acconti</t>
  </si>
  <si>
    <t>Altre immobilizzazioni Immateriali</t>
  </si>
  <si>
    <t>Terreni e fabbricati</t>
  </si>
  <si>
    <t>Impianti e macchinario</t>
  </si>
  <si>
    <t>Attrezzature industriali e commerciali</t>
  </si>
  <si>
    <t>Altri beni</t>
  </si>
  <si>
    <t>Imprese controllate</t>
  </si>
  <si>
    <t>Imprese collegate</t>
  </si>
  <si>
    <t>Imprese controllanti</t>
  </si>
  <si>
    <t>Altre imprese</t>
  </si>
  <si>
    <t>Cred. vs Controllate entro</t>
  </si>
  <si>
    <t>Cred. vs Controllate oltre</t>
  </si>
  <si>
    <t>Cred. vs Collegate entro</t>
  </si>
  <si>
    <t>Cred. vs Collegate oltre</t>
  </si>
  <si>
    <t>Cred. vs Controllanti entro</t>
  </si>
  <si>
    <t>Cred. vs Controllanti oltre</t>
  </si>
  <si>
    <t>Cred. vs Altri entro</t>
  </si>
  <si>
    <t>Cred. vs Altri oltre</t>
  </si>
  <si>
    <t>Altri titoli</t>
  </si>
  <si>
    <t>Azioni proprie</t>
  </si>
  <si>
    <t>Materie prime</t>
  </si>
  <si>
    <t>Prodotti semilav./in corso</t>
  </si>
  <si>
    <t>Lavori in corso</t>
  </si>
  <si>
    <t>Prodotti finiti</t>
  </si>
  <si>
    <t>Acconti a fornitori</t>
  </si>
  <si>
    <t>TOTALE CREDITI</t>
  </si>
  <si>
    <t>Cred. vs Controllate entro commerciali</t>
  </si>
  <si>
    <t>Cred. vs Controllate oltre commerciali</t>
  </si>
  <si>
    <t>Cred. vs Collegate entro commerciali</t>
  </si>
  <si>
    <t>Cred. vs Collegate oltre commerciali</t>
  </si>
  <si>
    <t>Cred. vs Controllanti entro commerciali</t>
  </si>
  <si>
    <t>Cred. vs Controllanti oltre commerciali</t>
  </si>
  <si>
    <t>Cred. per imposte anticipate entro</t>
  </si>
  <si>
    <t>Cred. per imposte anticipate oltre</t>
  </si>
  <si>
    <t>Cred. vs Controllate entro finanziari</t>
  </si>
  <si>
    <t>Cred. vs Controllate oltre finanziari</t>
  </si>
  <si>
    <t>Cred. vs Collegate entro finanziari</t>
  </si>
  <si>
    <t>Cred. vs Collegate oltre finanziari</t>
  </si>
  <si>
    <t>Cred. vs Controllanti entro finanziari</t>
  </si>
  <si>
    <t>Cred. vs Controllanti oltre finanziari</t>
  </si>
  <si>
    <t>CREDITI A BREVE FIN</t>
  </si>
  <si>
    <t>CREDITI A OLTRE FIN</t>
  </si>
  <si>
    <t>TOTALE ATTIVITA' FINANZIARIE CHE NON COSTITUISCONO</t>
  </si>
  <si>
    <t>Partec.ni in Controllate</t>
  </si>
  <si>
    <t>Partec.ni in Collegate</t>
  </si>
  <si>
    <t>Partec.ni in Controllanti</t>
  </si>
  <si>
    <t>Altre Partecipazioni</t>
  </si>
  <si>
    <t>Depositi bancari</t>
  </si>
  <si>
    <t>Assegni</t>
  </si>
  <si>
    <t>Denaro in cassa</t>
  </si>
  <si>
    <t>RATEI E RISCONTI</t>
  </si>
  <si>
    <t>Ratei e Risconti di natura finanziaria</t>
  </si>
  <si>
    <t>Riserva da sovrapprezzo</t>
  </si>
  <si>
    <t>Riserva statutaria</t>
  </si>
  <si>
    <t>Riserva azioni proprie</t>
  </si>
  <si>
    <t>Riserva da cons. del Gruppo</t>
  </si>
  <si>
    <t>Capitale e riserve di pertinenza di TERZI</t>
  </si>
  <si>
    <t>Utile/perdita di esercizio di pertinenza di TERZI</t>
  </si>
  <si>
    <t>Fondo di Quiescenza</t>
  </si>
  <si>
    <t>Fondo Imposte anche differite</t>
  </si>
  <si>
    <t>Altri Fondi</t>
  </si>
  <si>
    <t>Fondo di Consolidamento</t>
  </si>
  <si>
    <t>Obblig.ni entro</t>
  </si>
  <si>
    <t>Obblig.ni oltre</t>
  </si>
  <si>
    <t>Obblig.ni convert. entro</t>
  </si>
  <si>
    <t>Obblig.ni convert. oltre.</t>
  </si>
  <si>
    <t>Imprese Controllate entro finanziari</t>
  </si>
  <si>
    <t>Imprese Controllate oltre finanziari</t>
  </si>
  <si>
    <t>Controllanti entro finanziari</t>
  </si>
  <si>
    <t>Controllanti oltre finanziari</t>
  </si>
  <si>
    <t>Altri finanziatori entro</t>
  </si>
  <si>
    <t>Altri finanziatori oltre</t>
  </si>
  <si>
    <t>DEBITI A BREVE FIN</t>
  </si>
  <si>
    <t>DEBITI A OLTRE FIN</t>
  </si>
  <si>
    <t>Anticipi da clienti</t>
  </si>
  <si>
    <t>Acconti oltre (sono altri debt medio lungo finanzi</t>
  </si>
  <si>
    <t>Fornitori oltre</t>
  </si>
  <si>
    <t>Titoli di credito entro</t>
  </si>
  <si>
    <t>Titoli di credito oltre</t>
  </si>
  <si>
    <t>Imprese Controllate entro commerciali</t>
  </si>
  <si>
    <t>Imprese Controllate oltre commerciali</t>
  </si>
  <si>
    <t>Imprese Collegate entro commerciali</t>
  </si>
  <si>
    <t>Imprese Collegate oltre commerciali</t>
  </si>
  <si>
    <t>Controllanti entro commerciali</t>
  </si>
  <si>
    <t>Controllanti oltre commerciali</t>
  </si>
  <si>
    <t>Ratei e Risconti finanziari</t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</si>
  <si>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revenues and income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</si>
  <si>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Ricavi delle vendite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</si>
  <si>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Revenues from sales and services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</si>
  <si>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non-operating extraordinary revenues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</si>
  <si>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Altri ricavi non operativi (natura straordinaria)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</si>
  <si>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Altri ricavi (proventi accessori)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</si>
  <si>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Purchases of Raw, Ancillary and Consumable Materia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</si>
  <si>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Materie prime e consumo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</si>
  <si>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Cost of services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</si>
  <si>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Monetary Lease and Rentals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</si>
  <si>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Servizi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</si>
  <si>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Godimento beni di terzi monetari</t>
    </r>
  </si>
  <si>
    <r>
      <rPr>
        <b/>
        <sz val="28"/>
        <color rgb="FFFF0000"/>
        <rFont val="Calibri"/>
        <family val="2"/>
        <scheme val="minor"/>
      </rPr>
      <t>*</t>
    </r>
    <r>
      <rPr>
        <b/>
        <sz val="28"/>
        <color theme="1"/>
        <rFont val="Calibri"/>
        <family val="2"/>
        <scheme val="minor"/>
      </rPr>
      <t>Net income</t>
    </r>
  </si>
  <si>
    <r>
      <rPr>
        <b/>
        <sz val="28"/>
        <color rgb="FFFF0000"/>
        <rFont val="Calibri"/>
        <family val="2"/>
        <scheme val="minor"/>
      </rPr>
      <t>*</t>
    </r>
    <r>
      <rPr>
        <b/>
        <sz val="28"/>
        <color theme="1"/>
        <rFont val="Calibri"/>
        <family val="2"/>
        <scheme val="minor"/>
      </rPr>
      <t>Utile Netto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</si>
  <si>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Current taxes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</si>
  <si>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Imposte correnti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</si>
  <si>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Oneri Straordinari monetari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</si>
  <si>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Proventi Straordinari monetari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</si>
  <si>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TOTALE Altri Proventi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</si>
  <si>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>Total Other Income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</si>
  <si>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TOTALE ONERI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</si>
  <si>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 FINANCIAL EXPENSES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</si>
  <si>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Foreign Exchange Gains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</si>
  <si>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Foreign Exchange Losses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</si>
  <si>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Utili su cambi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</si>
  <si>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Perdite su cambi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</si>
  <si>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Extraordinary Income (Monetary)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</si>
  <si>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Extraordinary expenses (Monetary)</t>
    </r>
  </si>
  <si>
    <t>* Total Personnel Expenses</t>
  </si>
  <si>
    <t>* Totale costi del personale</t>
  </si>
  <si>
    <t>* Total Ammortization, depreciation and write-downs</t>
  </si>
  <si>
    <t>* TOT Ammortamenti e svalut.</t>
  </si>
  <si>
    <t>* Incremental Costs related to sundry expenses</t>
  </si>
  <si>
    <t>* Oneri diversi di gestione (ACCESSORI)</t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</si>
  <si>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INVENTORY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</si>
  <si>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RIMANENZE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</si>
  <si>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</si>
  <si>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tributari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</si>
  <si>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tributari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</si>
  <si>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Clienti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</si>
  <si>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Clienti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</si>
  <si>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Receivables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</si>
  <si>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Tax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</si>
  <si>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Tax Receivables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</si>
  <si>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Trade Receivables (due within 12 months)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</si>
  <si>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entro commerciali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</si>
  <si>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</si>
  <si>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Other Trade Receivables (due beyond 12 months)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</si>
  <si>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entro finanziari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</si>
  <si>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Altri oltre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</si>
  <si>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</si>
  <si>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Receivables (due beyond 12 months)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</si>
  <si>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CASH AND CASH EQUIVALENT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</si>
  <si>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TOT. DISPON. LIQUIDE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</si>
  <si>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Altri Debiti oltre (sono di natura finanziaria)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</si>
  <si>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Creditors (due beyond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</si>
  <si>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Creditors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</si>
  <si>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Altri Debiti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</si>
  <si>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Debiti Tributari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</si>
  <si>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Debiti Tributari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</si>
  <si>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Istituti previdenza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</si>
  <si>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Istituti previdenza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</si>
  <si>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Payables due to Tax Authority (due within 12 month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</si>
  <si>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Payables due to Tax Authority (due within 12 month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</si>
  <si>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Social Security Payables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</si>
  <si>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Social Security Payables (due beyond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</si>
  <si>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Payables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</si>
  <si>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Fornitori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</si>
  <si>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Financial Liability due to Affiliates (due beyond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</si>
  <si>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Imprese Collegate oltre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</si>
  <si>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Imprese Collegate entro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</si>
  <si>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Financial Liability due to Affiliates (due within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</si>
  <si>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Banche oltre l'esercizio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</si>
  <si>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Banche entro l'esercizio</t>
    </r>
  </si>
  <si>
    <r>
      <rPr>
        <b/>
        <sz val="11"/>
        <color rgb="FFFF0000"/>
        <rFont val="Calibri"/>
        <family val="2"/>
        <scheme val="minor"/>
      </rPr>
      <t xml:space="preserve">*  </t>
    </r>
    <r>
      <rPr>
        <sz val="11"/>
        <color theme="1"/>
        <rFont val="Calibri"/>
        <family val="2"/>
        <scheme val="minor"/>
      </rPr>
      <t>Soci per Finanziamenti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</si>
  <si>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 per Finanziamenti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</si>
  <si>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Payables to Shareholders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</si>
  <si>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 Payables to Shareholders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</si>
  <si>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Payables due to Banks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</si>
  <si>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Payables due to Banks (due beyond 12 months)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</si>
  <si>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TRATTAMENTO DI FINE RAPPORTO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</si>
  <si>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EMPLOYEE TERMINATION INDEMNITY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</si>
  <si>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TOTALE FONDI RISCHI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</si>
  <si>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TOTAL PROVISIONS FOR RISKS AND CHARGES</t>
    </r>
  </si>
  <si>
    <r>
      <rPr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Utile/perdita di esercizio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</si>
  <si>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Utile/perdita a nuovo</t>
    </r>
  </si>
  <si>
    <r>
      <rPr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>Net income (loss) for the year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</si>
  <si>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Income (loss) brought forward  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</si>
  <si>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Reserve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</si>
  <si>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Altre riserve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</si>
  <si>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Riserva legale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</si>
  <si>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Riserva di rivalutazione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</si>
  <si>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Capitale sociale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</si>
  <si>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Share Capital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</si>
  <si>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Revaluation Reserve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</si>
  <si>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Legal reserve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</si>
  <si>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 Long-term Financial Assets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</si>
  <si>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IMMOB. FINANZIARIE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</si>
  <si>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IMMOB. MATERIALI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</si>
  <si>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Tangible Fixed Assets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</si>
  <si>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Intangible Fixed Assets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</si>
  <si>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TOTALE IMMOBILIZZAZIONI IMMATERIALI</t>
    </r>
  </si>
  <si>
    <r>
      <rPr>
        <b/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m</t>
    </r>
    <r>
      <rPr>
        <b/>
        <sz val="11"/>
        <color theme="1"/>
        <rFont val="Calibri"/>
        <family val="2"/>
        <scheme val="minor"/>
      </rPr>
      <t xml:space="preserve">andatory fields - campi mandatori </t>
    </r>
  </si>
  <si>
    <r>
      <rPr>
        <b/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mandatory fields - campi mandatori </t>
    </r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</si>
</sst>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_ ;[Red]\-#,##0.00\ "/>
    <numFmt numFmtId="166" formatCode="0.0"/>
    <numFmt numFmtId="167" formatCode="_-* #,##0.00_-;* \(#,##0.00\)_-;_-* &quot;-&quot;??_-;_-@_-"/>
  </numFmts>
  <fonts count="37">
    <font>
      <sz val="11"/>
      <color theme="1"/>
      <name val="Calibri"/>
      <family val="2"/>
      <scheme val="minor"/>
    </font>
    <font>
      <sz val="8.5"/>
      <name val="MS Sans Serif"/>
      <family val="2"/>
      <charset val="204"/>
    </font>
    <font>
      <b/>
      <sz val="14"/>
      <color indexed="9"/>
      <name val="Calibri"/>
      <family val="2"/>
    </font>
    <font>
      <b/>
      <sz val="20"/>
      <color indexed="56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22"/>
      <name val="Wingdings"/>
      <charset val="2"/>
    </font>
    <font>
      <sz val="10"/>
      <name val="MS Sans Serif"/>
      <family val="2"/>
    </font>
    <font>
      <sz val="12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002060"/>
      <name val="Verdana"/>
      <family val="2"/>
    </font>
    <font>
      <sz val="11"/>
      <color theme="3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8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theme="0"/>
      </left>
      <right style="medium">
        <color theme="0"/>
      </right>
      <top style="medium">
        <color indexed="18"/>
      </top>
      <bottom style="medium">
        <color indexed="18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indexed="18"/>
      </right>
      <top style="medium">
        <color rgb="FF002060"/>
      </top>
      <bottom style="medium">
        <color rgb="FF00206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5">
    <xf numFmtId="0" fontId="0" fillId="0" borderId="0"/>
    <xf numFmtId="0" fontId="7" fillId="0" borderId="0"/>
    <xf numFmtId="0" fontId="28" fillId="0" borderId="0"/>
    <xf numFmtId="164" fontId="28" fillId="0" borderId="0" applyFont="0" applyFill="0" applyBorder="0" applyAlignment="0" applyProtection="0"/>
    <xf numFmtId="0" fontId="29" fillId="0" borderId="0">
      <alignment vertical="top"/>
    </xf>
  </cellStyleXfs>
  <cellXfs count="84">
    <xf numFmtId="0" fontId="0" fillId="0" borderId="0" xfId="0"/>
    <xf numFmtId="0" fontId="0" fillId="2" borderId="0" xfId="0" applyFill="1"/>
    <xf numFmtId="0" fontId="2" fillId="4" borderId="0" xfId="0" applyFont="1" applyFill="1" applyAlignment="1">
      <alignment horizontal="center"/>
    </xf>
    <xf numFmtId="0" fontId="4" fillId="2" borderId="0" xfId="0" applyFont="1" applyFill="1"/>
    <xf numFmtId="40" fontId="0" fillId="2" borderId="2" xfId="0" applyNumberFormat="1" applyFill="1" applyBorder="1" applyProtection="1">
      <protection locked="0"/>
    </xf>
    <xf numFmtId="0" fontId="0" fillId="2" borderId="0" xfId="0" applyFill="1" applyProtection="1"/>
    <xf numFmtId="0" fontId="9" fillId="7" borderId="2" xfId="0" applyNumberFormat="1" applyFont="1" applyFill="1" applyBorder="1" applyAlignment="1" applyProtection="1"/>
    <xf numFmtId="0" fontId="10" fillId="8" borderId="5" xfId="0" applyNumberFormat="1" applyFont="1" applyFill="1" applyBorder="1" applyAlignment="1" applyProtection="1"/>
    <xf numFmtId="4" fontId="4" fillId="2" borderId="0" xfId="0" applyNumberFormat="1" applyFont="1" applyFill="1"/>
    <xf numFmtId="4" fontId="0" fillId="2" borderId="0" xfId="0" applyNumberFormat="1" applyFill="1"/>
    <xf numFmtId="4" fontId="0" fillId="2" borderId="0" xfId="0" applyNumberFormat="1" applyFill="1" applyProtection="1"/>
    <xf numFmtId="0" fontId="0" fillId="10" borderId="0" xfId="0" applyFill="1" applyProtection="1"/>
    <xf numFmtId="0" fontId="1" fillId="3" borderId="0" xfId="0" quotePrefix="1" applyNumberFormat="1" applyFont="1" applyFill="1" applyProtection="1"/>
    <xf numFmtId="0" fontId="9" fillId="9" borderId="0" xfId="0" applyNumberFormat="1" applyFont="1" applyFill="1" applyBorder="1" applyAlignment="1" applyProtection="1"/>
    <xf numFmtId="0" fontId="11" fillId="11" borderId="16" xfId="0" applyFont="1" applyFill="1" applyBorder="1" applyAlignment="1" applyProtection="1">
      <alignment horizontal="left" vertical="center" wrapText="1" readingOrder="1"/>
    </xf>
    <xf numFmtId="0" fontId="11" fillId="11" borderId="18" xfId="0" applyFont="1" applyFill="1" applyBorder="1" applyAlignment="1" applyProtection="1">
      <alignment horizontal="left" vertical="center" wrapText="1" readingOrder="1"/>
    </xf>
    <xf numFmtId="167" fontId="0" fillId="2" borderId="2" xfId="0" applyNumberFormat="1" applyFill="1" applyBorder="1" applyProtection="1">
      <protection locked="0"/>
    </xf>
    <xf numFmtId="167" fontId="10" fillId="8" borderId="5" xfId="0" applyNumberFormat="1" applyFont="1" applyFill="1" applyBorder="1" applyAlignment="1" applyProtection="1"/>
    <xf numFmtId="167" fontId="4" fillId="2" borderId="0" xfId="0" applyNumberFormat="1" applyFont="1" applyFill="1"/>
    <xf numFmtId="167" fontId="0" fillId="2" borderId="0" xfId="0" applyNumberFormat="1" applyFill="1"/>
    <xf numFmtId="167" fontId="10" fillId="8" borderId="2" xfId="0" applyNumberFormat="1" applyFont="1" applyFill="1" applyBorder="1" applyAlignment="1" applyProtection="1"/>
    <xf numFmtId="0" fontId="12" fillId="8" borderId="6" xfId="0" applyNumberFormat="1" applyFont="1" applyFill="1" applyBorder="1" applyAlignment="1" applyProtection="1"/>
    <xf numFmtId="0" fontId="13" fillId="2" borderId="0" xfId="0" applyFont="1" applyFill="1"/>
    <xf numFmtId="0" fontId="14" fillId="8" borderId="6" xfId="0" applyNumberFormat="1" applyFont="1" applyFill="1" applyBorder="1" applyAlignment="1" applyProtection="1"/>
    <xf numFmtId="167" fontId="14" fillId="8" borderId="6" xfId="0" applyNumberFormat="1" applyFont="1" applyFill="1" applyBorder="1" applyAlignment="1" applyProtection="1"/>
    <xf numFmtId="167" fontId="0" fillId="2" borderId="0" xfId="0" applyNumberFormat="1" applyFill="1" applyProtection="1"/>
    <xf numFmtId="167" fontId="0" fillId="2" borderId="0" xfId="0" applyNumberFormat="1" applyFill="1" applyBorder="1" applyProtection="1"/>
    <xf numFmtId="0" fontId="10" fillId="8" borderId="2" xfId="0" applyNumberFormat="1" applyFont="1" applyFill="1" applyBorder="1" applyAlignment="1" applyProtection="1"/>
    <xf numFmtId="0" fontId="15" fillId="2" borderId="0" xfId="0" applyFont="1" applyFill="1" applyProtection="1"/>
    <xf numFmtId="0" fontId="16" fillId="8" borderId="6" xfId="0" applyNumberFormat="1" applyFont="1" applyFill="1" applyBorder="1" applyAlignment="1" applyProtection="1"/>
    <xf numFmtId="167" fontId="16" fillId="8" borderId="6" xfId="0" applyNumberFormat="1" applyFont="1" applyFill="1" applyBorder="1" applyAlignment="1" applyProtection="1"/>
    <xf numFmtId="0" fontId="11" fillId="11" borderId="21" xfId="0" applyFont="1" applyFill="1" applyBorder="1" applyAlignment="1" applyProtection="1">
      <alignment horizontal="left" vertical="center" wrapText="1" readingOrder="1"/>
    </xf>
    <xf numFmtId="0" fontId="1" fillId="8" borderId="0" xfId="0" quotePrefix="1" applyNumberFormat="1" applyFont="1" applyFill="1" applyProtection="1"/>
    <xf numFmtId="0" fontId="1" fillId="8" borderId="0" xfId="0" applyNumberFormat="1" applyFont="1" applyFill="1" applyProtection="1"/>
    <xf numFmtId="0" fontId="15" fillId="8" borderId="0" xfId="0" applyFont="1" applyFill="1" applyProtection="1"/>
    <xf numFmtId="0" fontId="0" fillId="2" borderId="12" xfId="0" applyFill="1" applyBorder="1"/>
    <xf numFmtId="0" fontId="18" fillId="7" borderId="13" xfId="0" applyNumberFormat="1" applyFont="1" applyFill="1" applyBorder="1" applyAlignment="1" applyProtection="1"/>
    <xf numFmtId="0" fontId="19" fillId="7" borderId="13" xfId="0" applyNumberFormat="1" applyFont="1" applyFill="1" applyBorder="1" applyAlignment="1" applyProtection="1"/>
    <xf numFmtId="40" fontId="0" fillId="2" borderId="14" xfId="0" applyNumberFormat="1" applyFill="1" applyBorder="1" applyProtection="1">
      <protection locked="0"/>
    </xf>
    <xf numFmtId="0" fontId="20" fillId="7" borderId="13" xfId="0" applyNumberFormat="1" applyFont="1" applyFill="1" applyBorder="1" applyAlignment="1" applyProtection="1"/>
    <xf numFmtId="0" fontId="0" fillId="2" borderId="15" xfId="0" applyFill="1" applyBorder="1"/>
    <xf numFmtId="0" fontId="0" fillId="2" borderId="12" xfId="0" applyFill="1" applyBorder="1" applyProtection="1"/>
    <xf numFmtId="0" fontId="0" fillId="2" borderId="15" xfId="0" applyFill="1" applyBorder="1" applyProtection="1"/>
    <xf numFmtId="0" fontId="10" fillId="12" borderId="5" xfId="0" applyNumberFormat="1" applyFont="1" applyFill="1" applyBorder="1" applyAlignment="1" applyProtection="1"/>
    <xf numFmtId="0" fontId="16" fillId="12" borderId="6" xfId="0" applyNumberFormat="1" applyFont="1" applyFill="1" applyBorder="1" applyAlignment="1" applyProtection="1"/>
    <xf numFmtId="0" fontId="12" fillId="12" borderId="6" xfId="0" applyNumberFormat="1" applyFont="1" applyFill="1" applyBorder="1" applyAlignment="1" applyProtection="1"/>
    <xf numFmtId="2" fontId="10" fillId="12" borderId="2" xfId="0" applyNumberFormat="1" applyFont="1" applyFill="1" applyBorder="1" applyAlignment="1" applyProtection="1"/>
    <xf numFmtId="0" fontId="22" fillId="0" borderId="0" xfId="0" applyFont="1" applyAlignment="1">
      <alignment horizontal="center"/>
    </xf>
    <xf numFmtId="0" fontId="23" fillId="2" borderId="0" xfId="0" applyFont="1" applyFill="1" applyProtection="1"/>
    <xf numFmtId="4" fontId="6" fillId="2" borderId="24" xfId="0" applyNumberFormat="1" applyFont="1" applyFill="1" applyBorder="1" applyAlignment="1" applyProtection="1">
      <alignment horizontal="center"/>
    </xf>
    <xf numFmtId="167" fontId="17" fillId="2" borderId="24" xfId="0" applyNumberFormat="1" applyFont="1" applyFill="1" applyBorder="1" applyAlignment="1" applyProtection="1">
      <alignment horizontal="center"/>
    </xf>
    <xf numFmtId="0" fontId="24" fillId="0" borderId="0" xfId="0" applyFont="1" applyAlignment="1">
      <alignment horizontal="center"/>
    </xf>
    <xf numFmtId="166" fontId="17" fillId="2" borderId="24" xfId="0" applyNumberFormat="1" applyFont="1" applyFill="1" applyBorder="1" applyAlignment="1" applyProtection="1">
      <alignment horizontal="center"/>
    </xf>
    <xf numFmtId="0" fontId="26" fillId="2" borderId="0" xfId="0" applyFont="1" applyFill="1"/>
    <xf numFmtId="0" fontId="27" fillId="2" borderId="0" xfId="0" applyFont="1" applyFill="1" applyAlignment="1" applyProtection="1">
      <alignment wrapText="1"/>
    </xf>
    <xf numFmtId="0" fontId="27" fillId="2" borderId="0" xfId="0" applyFont="1" applyFill="1" applyProtection="1"/>
    <xf numFmtId="0" fontId="9" fillId="13" borderId="0" xfId="0" applyFont="1" applyFill="1"/>
    <xf numFmtId="4" fontId="0" fillId="15" borderId="0" xfId="0" applyNumberFormat="1" applyFill="1" applyProtection="1"/>
    <xf numFmtId="0" fontId="0" fillId="14" borderId="0" xfId="0" applyFill="1" applyProtection="1"/>
    <xf numFmtId="165" fontId="0" fillId="14" borderId="0" xfId="0" applyNumberFormat="1" applyFill="1" applyProtection="1"/>
    <xf numFmtId="0" fontId="15" fillId="14" borderId="0" xfId="0" applyFont="1" applyFill="1" applyProtection="1"/>
    <xf numFmtId="40" fontId="0" fillId="2" borderId="2" xfId="0" applyNumberFormat="1" applyFill="1" applyBorder="1" applyProtection="1"/>
    <xf numFmtId="49" fontId="0" fillId="0" borderId="0" xfId="0" applyNumberFormat="1" applyAlignment="1">
      <alignment wrapText="1"/>
    </xf>
    <xf numFmtId="49" fontId="0" fillId="0" borderId="0" xfId="0" applyNumberFormat="1"/>
    <xf numFmtId="0" fontId="4" fillId="2" borderId="0" xfId="0" applyNumberFormat="1" applyFont="1" applyFill="1"/>
    <xf numFmtId="4" fontId="3" fillId="2" borderId="1" xfId="0" applyNumberFormat="1" applyFont="1" applyFill="1" applyBorder="1" applyAlignment="1">
      <alignment horizontal="center"/>
    </xf>
    <xf numFmtId="0" fontId="30" fillId="0" borderId="20" xfId="0" applyNumberFormat="1" applyFont="1" applyFill="1" applyBorder="1" applyAlignment="1" applyProtection="1">
      <alignment horizontal="center" vertical="center" wrapText="1"/>
    </xf>
    <xf numFmtId="0" fontId="11" fillId="11" borderId="17" xfId="0" applyFont="1" applyFill="1" applyBorder="1" applyAlignment="1" applyProtection="1">
      <alignment horizontal="left" vertical="center" wrapText="1" readingOrder="1"/>
    </xf>
    <xf numFmtId="0" fontId="11" fillId="11" borderId="19" xfId="0" applyFont="1" applyFill="1" applyBorder="1" applyAlignment="1" applyProtection="1">
      <alignment horizontal="left" vertical="center" wrapText="1" readingOrder="1"/>
    </xf>
    <xf numFmtId="0" fontId="11" fillId="11" borderId="22" xfId="0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horizontal="center"/>
    </xf>
    <xf numFmtId="40" fontId="0" fillId="2" borderId="0" xfId="0" applyNumberFormat="1" applyFill="1" applyBorder="1" applyAlignment="1" applyProtection="1">
      <alignment horizontal="center"/>
      <protection locked="0"/>
    </xf>
    <xf numFmtId="0" fontId="25" fillId="6" borderId="3" xfId="0" applyNumberFormat="1" applyFont="1" applyFill="1" applyBorder="1" applyAlignment="1" applyProtection="1">
      <alignment horizontal="right" vertical="center"/>
    </xf>
    <xf numFmtId="0" fontId="25" fillId="6" borderId="0" xfId="0" applyNumberFormat="1" applyFont="1" applyFill="1" applyBorder="1" applyAlignment="1" applyProtection="1">
      <alignment horizontal="right" vertical="center"/>
    </xf>
    <xf numFmtId="0" fontId="25" fillId="6" borderId="4" xfId="0" applyNumberFormat="1" applyFont="1" applyFill="1" applyBorder="1" applyAlignment="1" applyProtection="1">
      <alignment horizontal="right" vertical="center"/>
    </xf>
    <xf numFmtId="0" fontId="25" fillId="6" borderId="3" xfId="0" applyNumberFormat="1" applyFont="1" applyFill="1" applyBorder="1" applyAlignment="1" applyProtection="1">
      <alignment horizontal="left" vertical="center"/>
      <protection locked="0"/>
    </xf>
    <xf numFmtId="0" fontId="25" fillId="6" borderId="0" xfId="0" applyNumberFormat="1" applyFont="1" applyFill="1" applyBorder="1" applyAlignment="1" applyProtection="1">
      <alignment horizontal="left" vertical="center"/>
      <protection locked="0"/>
    </xf>
    <xf numFmtId="0" fontId="25" fillId="6" borderId="4" xfId="0" applyNumberFormat="1" applyFont="1" applyFill="1" applyBorder="1" applyAlignment="1" applyProtection="1">
      <alignment horizontal="left" vertical="center"/>
      <protection locked="0"/>
    </xf>
    <xf numFmtId="3" fontId="8" fillId="5" borderId="8" xfId="0" applyNumberFormat="1" applyFont="1" applyFill="1" applyBorder="1" applyAlignment="1" applyProtection="1">
      <alignment horizontal="center" vertical="center"/>
      <protection locked="0"/>
    </xf>
    <xf numFmtId="3" fontId="8" fillId="5" borderId="7" xfId="0" applyNumberFormat="1" applyFont="1" applyFill="1" applyBorder="1" applyAlignment="1" applyProtection="1">
      <alignment horizontal="center" vertical="center"/>
      <protection locked="0"/>
    </xf>
    <xf numFmtId="3" fontId="8" fillId="5" borderId="9" xfId="0" applyNumberFormat="1" applyFont="1" applyFill="1" applyBorder="1" applyAlignment="1" applyProtection="1">
      <alignment horizontal="center" vertical="center"/>
      <protection locked="0"/>
    </xf>
    <xf numFmtId="3" fontId="8" fillId="5" borderId="10" xfId="0" applyNumberFormat="1" applyFont="1" applyFill="1" applyBorder="1" applyAlignment="1" applyProtection="1">
      <alignment horizontal="center" vertical="center"/>
      <protection locked="0"/>
    </xf>
    <xf numFmtId="1" fontId="8" fillId="5" borderId="23" xfId="0" applyNumberFormat="1" applyFont="1" applyFill="1" applyBorder="1" applyAlignment="1" applyProtection="1">
      <alignment horizontal="center" vertical="center"/>
      <protection locked="0"/>
    </xf>
    <xf numFmtId="1" fontId="8" fillId="5" borderId="11" xfId="0" applyNumberFormat="1" applyFont="1" applyFill="1" applyBorder="1" applyAlignment="1" applyProtection="1">
      <alignment horizontal="center" vertical="center"/>
      <protection locked="0"/>
    </xf>
  </cellXfs>
  <cellStyles count="5">
    <cellStyle name="Migliaia 2" xfId="3"/>
    <cellStyle name="Normal 2" xfId="2"/>
    <cellStyle name="Normal 2 3" xfId="4"/>
    <cellStyle name="Normal 2 5 2" xfId="1"/>
    <cellStyle name="Normale" xfId="0" builtinId="0"/>
  </cellStyles>
  <dxfs count="114"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54F6FA"/>
        </patternFill>
      </fill>
    </dxf>
    <dxf>
      <font>
        <color rgb="FF00B050"/>
      </font>
    </dxf>
    <dxf>
      <font>
        <color rgb="FFFF0000"/>
      </font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CCFFCC"/>
      <color rgb="FF7EF0F6"/>
      <color rgb="FFCC0000"/>
      <color rgb="FF00FCF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124</xdr:row>
      <xdr:rowOff>168088</xdr:rowOff>
    </xdr:from>
    <xdr:to>
      <xdr:col>4</xdr:col>
      <xdr:colOff>0</xdr:colOff>
      <xdr:row>125</xdr:row>
      <xdr:rowOff>179294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6779559" y="27107029"/>
          <a:ext cx="2028265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4</xdr:col>
      <xdr:colOff>0</xdr:colOff>
      <xdr:row>124</xdr:row>
      <xdr:rowOff>156882</xdr:rowOff>
    </xdr:from>
    <xdr:to>
      <xdr:col>5</xdr:col>
      <xdr:colOff>0</xdr:colOff>
      <xdr:row>125</xdr:row>
      <xdr:rowOff>190499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8975912" y="27095823"/>
          <a:ext cx="1837764" cy="22411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3</xdr:col>
      <xdr:colOff>33618</xdr:colOff>
      <xdr:row>127</xdr:row>
      <xdr:rowOff>22412</xdr:rowOff>
    </xdr:from>
    <xdr:to>
      <xdr:col>4</xdr:col>
      <xdr:colOff>0</xdr:colOff>
      <xdr:row>127</xdr:row>
      <xdr:rowOff>224118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6801971" y="27835412"/>
          <a:ext cx="1994647" cy="201706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0</xdr:colOff>
      <xdr:row>127</xdr:row>
      <xdr:rowOff>235324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8975912" y="27813000"/>
          <a:ext cx="1826559" cy="23532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191</xdr:row>
      <xdr:rowOff>0</xdr:rowOff>
    </xdr:from>
    <xdr:to>
      <xdr:col>15</xdr:col>
      <xdr:colOff>0</xdr:colOff>
      <xdr:row>191</xdr:row>
      <xdr:rowOff>190500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>
          <a:off x="6510618" y="41618647"/>
          <a:ext cx="2061882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15</xdr:col>
      <xdr:colOff>0</xdr:colOff>
      <xdr:row>191</xdr:row>
      <xdr:rowOff>0</xdr:rowOff>
    </xdr:from>
    <xdr:to>
      <xdr:col>16</xdr:col>
      <xdr:colOff>0</xdr:colOff>
      <xdr:row>192</xdr:row>
      <xdr:rowOff>11206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8718176" y="41618647"/>
          <a:ext cx="1826559" cy="224118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15</xdr:col>
      <xdr:colOff>0</xdr:colOff>
      <xdr:row>196</xdr:row>
      <xdr:rowOff>190500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6510618" y="43019382"/>
          <a:ext cx="2073088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15</xdr:col>
      <xdr:colOff>0</xdr:colOff>
      <xdr:row>196</xdr:row>
      <xdr:rowOff>0</xdr:rowOff>
    </xdr:from>
    <xdr:to>
      <xdr:col>16</xdr:col>
      <xdr:colOff>0</xdr:colOff>
      <xdr:row>197</xdr:row>
      <xdr:rowOff>11206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8718176" y="43019382"/>
          <a:ext cx="2061883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14</xdr:col>
      <xdr:colOff>44824</xdr:colOff>
      <xdr:row>193</xdr:row>
      <xdr:rowOff>0</xdr:rowOff>
    </xdr:from>
    <xdr:to>
      <xdr:col>15</xdr:col>
      <xdr:colOff>0</xdr:colOff>
      <xdr:row>194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6555442" y="42313412"/>
          <a:ext cx="2028264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15</xdr:col>
      <xdr:colOff>0</xdr:colOff>
      <xdr:row>193</xdr:row>
      <xdr:rowOff>0</xdr:rowOff>
    </xdr:from>
    <xdr:to>
      <xdr:col>16</xdr:col>
      <xdr:colOff>0</xdr:colOff>
      <xdr:row>194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8718176" y="42313412"/>
          <a:ext cx="2073089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15</xdr:col>
      <xdr:colOff>0</xdr:colOff>
      <xdr:row>198</xdr:row>
      <xdr:rowOff>190500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6510618" y="43702941"/>
          <a:ext cx="2061882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15</xdr:col>
      <xdr:colOff>0</xdr:colOff>
      <xdr:row>198</xdr:row>
      <xdr:rowOff>0</xdr:rowOff>
    </xdr:from>
    <xdr:to>
      <xdr:col>16</xdr:col>
      <xdr:colOff>0</xdr:colOff>
      <xdr:row>199</xdr:row>
      <xdr:rowOff>11206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8718176" y="43702941"/>
          <a:ext cx="2073089" cy="224118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atSviluppi\Touning\R010_Draft\Financial%20Statement_v13.xlt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Supplier Data"/>
      <sheetName val="Available Financial Statements"/>
      <sheetName val="Reclassified IS"/>
      <sheetName val="Reclassified BS"/>
      <sheetName val="Cash Flow"/>
      <sheetName val="Trend Adjustment"/>
      <sheetName val="KPI"/>
      <sheetName val="Scoring-Rating"/>
      <sheetName val="Comments"/>
      <sheetName val="Financial Statement_v13"/>
    </sheetNames>
    <sheetDataSet>
      <sheetData sheetId="0"/>
      <sheetData sheetId="1">
        <row r="64">
          <cell r="O64" t="str">
            <v>Italy</v>
          </cell>
        </row>
      </sheetData>
      <sheetData sheetId="2"/>
      <sheetData sheetId="3">
        <row r="82">
          <cell r="T82" t="str">
            <v>LC</v>
          </cell>
        </row>
        <row r="119">
          <cell r="S119" t="str">
            <v>%</v>
          </cell>
          <cell r="U119" t="str">
            <v>%</v>
          </cell>
          <cell r="W119" t="str">
            <v>%</v>
          </cell>
        </row>
        <row r="120">
          <cell r="S120">
            <v>0</v>
          </cell>
          <cell r="U120">
            <v>0</v>
          </cell>
          <cell r="W120">
            <v>0</v>
          </cell>
        </row>
        <row r="121">
          <cell r="S121">
            <v>0</v>
          </cell>
          <cell r="U121">
            <v>1</v>
          </cell>
          <cell r="W121">
            <v>0</v>
          </cell>
        </row>
        <row r="122">
          <cell r="S122">
            <v>0</v>
          </cell>
          <cell r="U122">
            <v>0</v>
          </cell>
          <cell r="W122">
            <v>0</v>
          </cell>
        </row>
        <row r="123">
          <cell r="S123">
            <v>0</v>
          </cell>
          <cell r="U123">
            <v>0.75331292584180898</v>
          </cell>
          <cell r="W123">
            <v>0</v>
          </cell>
        </row>
        <row r="124">
          <cell r="S124">
            <v>0</v>
          </cell>
          <cell r="U124">
            <v>0.24668707415819097</v>
          </cell>
          <cell r="W124">
            <v>0</v>
          </cell>
        </row>
        <row r="125">
          <cell r="S125">
            <v>0</v>
          </cell>
          <cell r="U125">
            <v>0.29791646094598601</v>
          </cell>
          <cell r="W125">
            <v>0</v>
          </cell>
        </row>
        <row r="126">
          <cell r="S126">
            <v>0</v>
          </cell>
          <cell r="U126">
            <v>-5.1229386787795005E-2</v>
          </cell>
          <cell r="W126">
            <v>0</v>
          </cell>
        </row>
        <row r="127">
          <cell r="S127">
            <v>0</v>
          </cell>
          <cell r="U127">
            <v>7.0386096573516341E-2</v>
          </cell>
          <cell r="W127">
            <v>0</v>
          </cell>
        </row>
        <row r="128">
          <cell r="S128">
            <v>0</v>
          </cell>
          <cell r="U128">
            <v>0</v>
          </cell>
          <cell r="W128">
            <v>0</v>
          </cell>
        </row>
        <row r="129">
          <cell r="S129">
            <v>0</v>
          </cell>
          <cell r="U129">
            <v>-0.12161548336131135</v>
          </cell>
          <cell r="W129">
            <v>0</v>
          </cell>
        </row>
        <row r="130">
          <cell r="S130">
            <v>0</v>
          </cell>
          <cell r="U130">
            <v>0</v>
          </cell>
          <cell r="W130">
            <v>0</v>
          </cell>
        </row>
        <row r="131">
          <cell r="S131">
            <v>0</v>
          </cell>
          <cell r="U131">
            <v>-0.12161548336131135</v>
          </cell>
          <cell r="W131">
            <v>0</v>
          </cell>
        </row>
        <row r="132">
          <cell r="S132">
            <v>0</v>
          </cell>
          <cell r="U132">
            <v>0.11800138244297423</v>
          </cell>
          <cell r="W132">
            <v>0</v>
          </cell>
        </row>
        <row r="133">
          <cell r="S133">
            <v>0</v>
          </cell>
          <cell r="U133">
            <v>0.18823936012639478</v>
          </cell>
          <cell r="W133">
            <v>0</v>
          </cell>
        </row>
        <row r="134">
          <cell r="S134">
            <v>0</v>
          </cell>
          <cell r="U134">
            <v>-0.19185346104473192</v>
          </cell>
          <cell r="W134">
            <v>0</v>
          </cell>
        </row>
        <row r="135">
          <cell r="S135">
            <v>0</v>
          </cell>
          <cell r="U135">
            <v>-2.215858595832922E-2</v>
          </cell>
          <cell r="W135">
            <v>0</v>
          </cell>
        </row>
        <row r="136">
          <cell r="S136">
            <v>0</v>
          </cell>
          <cell r="U136">
            <v>-0.16969487508640269</v>
          </cell>
          <cell r="W136">
            <v>0</v>
          </cell>
        </row>
        <row r="137">
          <cell r="S137">
            <v>0</v>
          </cell>
          <cell r="U137">
            <v>0</v>
          </cell>
          <cell r="W137">
            <v>0</v>
          </cell>
        </row>
        <row r="138">
          <cell r="S138">
            <v>0</v>
          </cell>
          <cell r="U138">
            <v>0</v>
          </cell>
          <cell r="W138">
            <v>0</v>
          </cell>
        </row>
        <row r="139">
          <cell r="S139">
            <v>0</v>
          </cell>
          <cell r="U139">
            <v>0</v>
          </cell>
          <cell r="W139">
            <v>0</v>
          </cell>
        </row>
      </sheetData>
      <sheetData sheetId="4">
        <row r="97">
          <cell r="P97" t="str">
            <v>%</v>
          </cell>
          <cell r="R97" t="str">
            <v>%</v>
          </cell>
          <cell r="T97" t="str">
            <v>%</v>
          </cell>
        </row>
        <row r="98">
          <cell r="P98">
            <v>0</v>
          </cell>
          <cell r="R98">
            <v>0</v>
          </cell>
          <cell r="T98">
            <v>0</v>
          </cell>
        </row>
        <row r="99">
          <cell r="P99">
            <v>0</v>
          </cell>
          <cell r="R99">
            <v>0</v>
          </cell>
          <cell r="T99">
            <v>0</v>
          </cell>
        </row>
        <row r="100">
          <cell r="P100">
            <v>0</v>
          </cell>
          <cell r="R100">
            <v>0</v>
          </cell>
          <cell r="T100">
            <v>0</v>
          </cell>
        </row>
        <row r="101">
          <cell r="P101">
            <v>0</v>
          </cell>
          <cell r="R101">
            <v>0</v>
          </cell>
          <cell r="T101">
            <v>0</v>
          </cell>
        </row>
        <row r="102">
          <cell r="P102">
            <v>0</v>
          </cell>
          <cell r="R102">
            <v>0</v>
          </cell>
          <cell r="T102">
            <v>0</v>
          </cell>
        </row>
        <row r="103">
          <cell r="P103">
            <v>0</v>
          </cell>
          <cell r="R103">
            <v>0.50843808377924837</v>
          </cell>
          <cell r="T103">
            <v>0</v>
          </cell>
        </row>
        <row r="104">
          <cell r="P104">
            <v>0</v>
          </cell>
          <cell r="R104">
            <v>0.3255390558211696</v>
          </cell>
          <cell r="T104">
            <v>0</v>
          </cell>
        </row>
        <row r="105">
          <cell r="P105">
            <v>0</v>
          </cell>
          <cell r="R105">
            <v>0.83397713960041797</v>
          </cell>
          <cell r="T105">
            <v>0</v>
          </cell>
        </row>
        <row r="106">
          <cell r="P106">
            <v>0</v>
          </cell>
          <cell r="R106">
            <v>0</v>
          </cell>
          <cell r="T106">
            <v>0</v>
          </cell>
        </row>
        <row r="107">
          <cell r="P107">
            <v>0</v>
          </cell>
          <cell r="R107">
            <v>0.75220846658012219</v>
          </cell>
          <cell r="T107">
            <v>0</v>
          </cell>
        </row>
        <row r="108">
          <cell r="P108">
            <v>0</v>
          </cell>
          <cell r="R108">
            <v>0.75220846658012219</v>
          </cell>
          <cell r="T108">
            <v>0</v>
          </cell>
        </row>
        <row r="109">
          <cell r="P109">
            <v>0</v>
          </cell>
          <cell r="R109">
            <v>8.1768673020295723E-2</v>
          </cell>
          <cell r="T109">
            <v>0</v>
          </cell>
        </row>
        <row r="110">
          <cell r="P110">
            <v>0</v>
          </cell>
          <cell r="R110">
            <v>1.9741633157078175E-2</v>
          </cell>
          <cell r="T110">
            <v>0</v>
          </cell>
        </row>
        <row r="111">
          <cell r="P111">
            <v>0</v>
          </cell>
          <cell r="R111">
            <v>0.61705664439730235</v>
          </cell>
          <cell r="T111">
            <v>0</v>
          </cell>
        </row>
        <row r="112">
          <cell r="P112">
            <v>0</v>
          </cell>
          <cell r="R112">
            <v>0.28143304942532377</v>
          </cell>
          <cell r="T112">
            <v>0</v>
          </cell>
        </row>
        <row r="113">
          <cell r="P113">
            <v>0</v>
          </cell>
          <cell r="R113">
            <v>0.91823132697970422</v>
          </cell>
          <cell r="T113">
            <v>0</v>
          </cell>
        </row>
        <row r="114">
          <cell r="P114">
            <v>0</v>
          </cell>
          <cell r="R114">
            <v>0</v>
          </cell>
          <cell r="T114">
            <v>0</v>
          </cell>
        </row>
        <row r="115">
          <cell r="P115">
            <v>0</v>
          </cell>
          <cell r="R115">
            <v>0</v>
          </cell>
          <cell r="T115">
            <v>0</v>
          </cell>
        </row>
        <row r="116">
          <cell r="P116">
            <v>0</v>
          </cell>
          <cell r="R116">
            <v>0</v>
          </cell>
          <cell r="T116">
            <v>0</v>
          </cell>
        </row>
        <row r="117">
          <cell r="P117">
            <v>0</v>
          </cell>
          <cell r="R117">
            <v>1</v>
          </cell>
          <cell r="T117">
            <v>0</v>
          </cell>
        </row>
        <row r="118">
          <cell r="P118">
            <v>0</v>
          </cell>
          <cell r="R118">
            <v>3.0079473134281103E-3</v>
          </cell>
          <cell r="T118">
            <v>0</v>
          </cell>
        </row>
        <row r="119">
          <cell r="P119">
            <v>0</v>
          </cell>
          <cell r="R119">
            <v>4.5910774783902735E-4</v>
          </cell>
          <cell r="T119">
            <v>0</v>
          </cell>
        </row>
        <row r="120">
          <cell r="P120">
            <v>0</v>
          </cell>
          <cell r="R120">
            <v>0</v>
          </cell>
          <cell r="T120">
            <v>0</v>
          </cell>
        </row>
        <row r="121">
          <cell r="P121">
            <v>0</v>
          </cell>
          <cell r="R121">
            <v>0.51244340309660263</v>
          </cell>
          <cell r="T121">
            <v>0</v>
          </cell>
        </row>
        <row r="122">
          <cell r="P122">
            <v>0</v>
          </cell>
          <cell r="R122">
            <v>0.50897634803533542</v>
          </cell>
          <cell r="T122">
            <v>0</v>
          </cell>
        </row>
        <row r="123">
          <cell r="P123">
            <v>0</v>
          </cell>
          <cell r="R123">
            <v>0.21248773074122154</v>
          </cell>
          <cell r="T123">
            <v>0</v>
          </cell>
        </row>
        <row r="124">
          <cell r="P124">
            <v>0</v>
          </cell>
          <cell r="R124">
            <v>0.55059684007219079</v>
          </cell>
          <cell r="T124">
            <v>0</v>
          </cell>
        </row>
        <row r="125">
          <cell r="P125">
            <v>0</v>
          </cell>
          <cell r="R125">
            <v>-5.6834372922141656E-3</v>
          </cell>
          <cell r="T125">
            <v>0</v>
          </cell>
        </row>
        <row r="126">
          <cell r="P126">
            <v>0</v>
          </cell>
          <cell r="R126">
            <v>0</v>
          </cell>
          <cell r="T126">
            <v>0</v>
          </cell>
        </row>
        <row r="127">
          <cell r="P127">
            <v>0</v>
          </cell>
          <cell r="R127">
            <v>-0.27206091884874772</v>
          </cell>
          <cell r="T127">
            <v>0</v>
          </cell>
        </row>
        <row r="128">
          <cell r="P128">
            <v>0</v>
          </cell>
          <cell r="R128">
            <v>0</v>
          </cell>
          <cell r="T128">
            <v>0</v>
          </cell>
        </row>
        <row r="129">
          <cell r="P129">
            <v>0</v>
          </cell>
          <cell r="R129">
            <v>0.49102365196466452</v>
          </cell>
          <cell r="T129">
            <v>0</v>
          </cell>
        </row>
        <row r="130">
          <cell r="P130">
            <v>0</v>
          </cell>
          <cell r="R130">
            <v>1</v>
          </cell>
          <cell r="T130">
            <v>0</v>
          </cell>
        </row>
        <row r="131">
          <cell r="P131">
            <v>0</v>
          </cell>
          <cell r="R131">
            <v>2.1530570243485418E-2</v>
          </cell>
          <cell r="T131">
            <v>0</v>
          </cell>
        </row>
        <row r="132">
          <cell r="P132">
            <v>0</v>
          </cell>
          <cell r="R132">
            <v>0</v>
          </cell>
          <cell r="T132">
            <v>0</v>
          </cell>
        </row>
        <row r="133">
          <cell r="P133">
            <v>0</v>
          </cell>
          <cell r="R133">
            <v>0</v>
          </cell>
          <cell r="T133">
            <v>0</v>
          </cell>
        </row>
        <row r="134">
          <cell r="P134">
            <v>0</v>
          </cell>
          <cell r="R134">
            <v>0</v>
          </cell>
          <cell r="T134">
            <v>0</v>
          </cell>
        </row>
        <row r="135">
          <cell r="P135">
            <v>0</v>
          </cell>
          <cell r="R135">
            <v>0</v>
          </cell>
          <cell r="T135">
            <v>0</v>
          </cell>
        </row>
      </sheetData>
      <sheetData sheetId="5"/>
      <sheetData sheetId="6"/>
      <sheetData sheetId="7"/>
      <sheetData sheetId="8"/>
      <sheetData sheetId="9">
        <row r="104">
          <cell r="G104" t="str">
            <v>N</v>
          </cell>
        </row>
        <row r="113">
          <cell r="T113">
            <v>0</v>
          </cell>
        </row>
        <row r="114">
          <cell r="T114" t="str">
            <v/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"/>
  <sheetViews>
    <sheetView workbookViewId="0"/>
  </sheetViews>
  <sheetFormatPr defaultRowHeight="15"/>
  <sheetData>
    <row r="1" spans="1:7">
      <c r="A1" s="62" t="s">
        <v>457</v>
      </c>
      <c r="B1" s="63" t="s">
        <v>458</v>
      </c>
      <c r="C1" s="62" t="s">
        <v>459</v>
      </c>
      <c r="D1" s="63" t="s">
        <v>460</v>
      </c>
      <c r="E1" s="62" t="s">
        <v>461</v>
      </c>
      <c r="F1" s="62"/>
      <c r="G1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outlinePr showOutlineSymbols="0"/>
    <pageSetUpPr fitToPage="1"/>
  </sheetPr>
  <dimension ref="A1:G267"/>
  <sheetViews>
    <sheetView showGridLines="0" showOutlineSymbols="0" topLeftCell="A101" zoomScale="80" zoomScaleNormal="80" workbookViewId="0"/>
  </sheetViews>
  <sheetFormatPr defaultColWidth="9.140625" defaultRowHeight="15"/>
  <cols>
    <col min="1" max="1" width="3.7109375" customWidth="1"/>
    <col min="2" max="2" width="58.85546875" style="1" customWidth="1"/>
    <col min="3" max="3" width="63.5703125" style="1" customWidth="1"/>
    <col min="4" max="4" width="30.7109375" style="8" customWidth="1"/>
    <col min="5" max="5" width="30.7109375" style="1" customWidth="1"/>
    <col min="6" max="6" width="21.85546875" style="1" customWidth="1"/>
    <col min="7" max="7" width="18.28515625" style="1" customWidth="1"/>
    <col min="8" max="16384" width="9.140625" style="1"/>
  </cols>
  <sheetData>
    <row r="1" spans="2:7" ht="15.75" thickBot="1">
      <c r="D1"/>
      <c r="E1"/>
    </row>
    <row r="2" spans="2:7" ht="27.75" thickTop="1" thickBot="1">
      <c r="B2" s="65" t="s">
        <v>0</v>
      </c>
      <c r="C2"/>
      <c r="E2"/>
    </row>
    <row r="3" spans="2:7" ht="20.25" thickTop="1" thickBot="1">
      <c r="B3" s="2" t="s">
        <v>403</v>
      </c>
      <c r="C3" s="71" t="s">
        <v>857</v>
      </c>
      <c r="D3"/>
      <c r="E3"/>
      <c r="F3"/>
      <c r="G3"/>
    </row>
    <row r="4" spans="2:7" ht="18.75">
      <c r="B4" s="72" t="s">
        <v>518</v>
      </c>
      <c r="C4" s="75"/>
      <c r="E4" s="70"/>
      <c r="F4"/>
      <c r="G4"/>
    </row>
    <row r="5" spans="2:7" ht="19.5" thickBot="1">
      <c r="B5" s="73" t="s">
        <v>519</v>
      </c>
      <c r="C5" s="76"/>
      <c r="D5"/>
      <c r="E5"/>
      <c r="F5"/>
      <c r="G5"/>
    </row>
    <row r="6" spans="2:7" ht="24" thickBot="1">
      <c r="B6" s="74" t="s">
        <v>520</v>
      </c>
      <c r="C6" s="77"/>
      <c r="D6" s="66">
        <v>2019</v>
      </c>
      <c r="E6" s="66">
        <v>2018</v>
      </c>
      <c r="F6"/>
      <c r="G6"/>
    </row>
    <row r="7" spans="2:7" ht="17.25" customHeight="1" thickBot="1">
      <c r="D7"/>
      <c r="E7"/>
      <c r="F7"/>
      <c r="G7"/>
    </row>
    <row r="8" spans="2:7" ht="15.75">
      <c r="B8" s="14" t="s">
        <v>462</v>
      </c>
      <c r="C8" s="67"/>
      <c r="D8" s="79"/>
      <c r="E8" s="80"/>
    </row>
    <row r="9" spans="2:7" ht="16.5" thickBot="1">
      <c r="B9" s="15" t="s">
        <v>127</v>
      </c>
      <c r="C9" s="68"/>
      <c r="D9" s="78"/>
      <c r="E9" s="81"/>
    </row>
    <row r="10" spans="2:7" ht="7.5" customHeight="1" thickBot="1">
      <c r="D10" s="9"/>
      <c r="E10" s="9"/>
    </row>
    <row r="11" spans="2:7" ht="16.5" thickBot="1">
      <c r="B11" s="31" t="s">
        <v>128</v>
      </c>
      <c r="C11" s="69"/>
      <c r="D11" s="82"/>
      <c r="E11" s="83"/>
    </row>
    <row r="12" spans="2:7" ht="6" customHeight="1">
      <c r="D12" s="9"/>
      <c r="E12" s="9"/>
    </row>
    <row r="13" spans="2:7" ht="6" customHeight="1">
      <c r="B13" s="47"/>
      <c r="C13" s="47"/>
      <c r="D13" s="9"/>
      <c r="E13" s="9"/>
    </row>
    <row r="14" spans="2:7">
      <c r="B14" s="4" t="s">
        <v>756</v>
      </c>
      <c r="C14" s="4" t="s">
        <v>755</v>
      </c>
      <c r="D14" s="16"/>
      <c r="E14" s="16"/>
    </row>
    <row r="15" spans="2:7">
      <c r="B15" s="4" t="s">
        <v>463</v>
      </c>
      <c r="C15" s="4" t="s">
        <v>607</v>
      </c>
      <c r="D15" s="16"/>
      <c r="E15" s="16"/>
    </row>
    <row r="16" spans="2:7">
      <c r="B16" s="7" t="s">
        <v>356</v>
      </c>
      <c r="C16" s="7" t="s">
        <v>356</v>
      </c>
      <c r="D16" s="17">
        <f>+D14-D15</f>
        <v>0</v>
      </c>
      <c r="E16" s="17">
        <f>+E14-E15</f>
        <v>0</v>
      </c>
      <c r="G16" s="1" t="s">
        <v>456</v>
      </c>
    </row>
    <row r="17" spans="1:5">
      <c r="D17" s="18"/>
      <c r="E17" s="18"/>
    </row>
    <row r="18" spans="1:5">
      <c r="B18" s="4" t="s">
        <v>464</v>
      </c>
      <c r="C18" s="4" t="s">
        <v>608</v>
      </c>
      <c r="D18" s="16"/>
      <c r="E18" s="16"/>
    </row>
    <row r="19" spans="1:5">
      <c r="B19" s="4" t="s">
        <v>465</v>
      </c>
      <c r="C19" s="4" t="s">
        <v>609</v>
      </c>
      <c r="D19" s="16"/>
      <c r="E19" s="16"/>
    </row>
    <row r="20" spans="1:5">
      <c r="B20" s="6" t="s">
        <v>466</v>
      </c>
      <c r="C20" s="6" t="s">
        <v>610</v>
      </c>
      <c r="D20" s="16"/>
      <c r="E20" s="16"/>
    </row>
    <row r="21" spans="1:5" ht="16.5" customHeight="1">
      <c r="B21" s="7" t="s">
        <v>390</v>
      </c>
      <c r="C21" s="7" t="s">
        <v>390</v>
      </c>
      <c r="D21" s="17">
        <f>IF(D20="",SUM(D18:D19),D20)</f>
        <v>0</v>
      </c>
      <c r="E21" s="17">
        <f>IF(E20="",SUM(E18:E19),E20)</f>
        <v>0</v>
      </c>
    </row>
    <row r="22" spans="1:5" ht="16.5" customHeight="1">
      <c r="D22" s="18"/>
      <c r="E22" s="18"/>
    </row>
    <row r="23" spans="1:5">
      <c r="B23" s="4" t="s">
        <v>467</v>
      </c>
      <c r="C23" s="4" t="s">
        <v>611</v>
      </c>
      <c r="D23" s="16"/>
      <c r="E23" s="16"/>
    </row>
    <row r="24" spans="1:5" ht="16.5" customHeight="1">
      <c r="B24" s="4" t="s">
        <v>468</v>
      </c>
      <c r="C24" s="4" t="s">
        <v>612</v>
      </c>
      <c r="D24" s="16"/>
      <c r="E24" s="16"/>
    </row>
    <row r="25" spans="1:5">
      <c r="B25" s="4" t="s">
        <v>754</v>
      </c>
      <c r="C25" s="4" t="s">
        <v>759</v>
      </c>
      <c r="D25" s="16"/>
      <c r="E25" s="16"/>
    </row>
    <row r="26" spans="1:5">
      <c r="B26" s="4" t="s">
        <v>757</v>
      </c>
      <c r="C26" s="4" t="s">
        <v>758</v>
      </c>
      <c r="D26" s="16"/>
      <c r="E26" s="16"/>
    </row>
    <row r="27" spans="1:5">
      <c r="B27" s="4" t="s">
        <v>469</v>
      </c>
      <c r="C27" s="4" t="s">
        <v>613</v>
      </c>
      <c r="D27" s="16"/>
      <c r="E27" s="16"/>
    </row>
    <row r="28" spans="1:5">
      <c r="B28" s="4" t="s">
        <v>470</v>
      </c>
      <c r="C28" s="4" t="s">
        <v>614</v>
      </c>
      <c r="D28" s="16"/>
      <c r="E28" s="16"/>
    </row>
    <row r="29" spans="1:5" ht="15.75" thickBot="1">
      <c r="D29" s="18"/>
      <c r="E29" s="18"/>
    </row>
    <row r="30" spans="1:5" s="22" customFormat="1" ht="22.5" thickTop="1" thickBot="1">
      <c r="A30"/>
      <c r="B30" s="23" t="s">
        <v>391</v>
      </c>
      <c r="C30" s="23" t="s">
        <v>391</v>
      </c>
      <c r="D30" s="24">
        <f>SUM(D16,D21,D23:D28)</f>
        <v>0</v>
      </c>
      <c r="E30" s="24">
        <f>SUM(E16,E21,E23:E28)</f>
        <v>0</v>
      </c>
    </row>
    <row r="31" spans="1:5" ht="15.75" thickTop="1">
      <c r="D31" s="18"/>
      <c r="E31" s="18"/>
    </row>
    <row r="32" spans="1:5">
      <c r="B32" s="4" t="s">
        <v>760</v>
      </c>
      <c r="C32" s="4" t="s">
        <v>761</v>
      </c>
      <c r="D32" s="16"/>
      <c r="E32" s="16"/>
    </row>
    <row r="33" spans="2:5">
      <c r="B33" s="4" t="s">
        <v>471</v>
      </c>
      <c r="C33" s="4" t="s">
        <v>615</v>
      </c>
      <c r="D33" s="16"/>
      <c r="E33" s="16"/>
    </row>
    <row r="34" spans="2:5">
      <c r="B34" s="4" t="s">
        <v>762</v>
      </c>
      <c r="C34" s="4" t="s">
        <v>764</v>
      </c>
      <c r="D34" s="16"/>
      <c r="E34" s="16"/>
    </row>
    <row r="35" spans="2:5">
      <c r="B35" s="4" t="s">
        <v>763</v>
      </c>
      <c r="C35" s="4" t="s">
        <v>765</v>
      </c>
      <c r="D35" s="16"/>
      <c r="E35" s="16"/>
    </row>
    <row r="36" spans="2:5" ht="13.5" customHeight="1">
      <c r="B36" s="4" t="s">
        <v>472</v>
      </c>
      <c r="C36" s="4" t="s">
        <v>616</v>
      </c>
      <c r="D36" s="16"/>
      <c r="E36" s="16"/>
    </row>
    <row r="37" spans="2:5" ht="14.25" customHeight="1">
      <c r="B37" s="7" t="s">
        <v>357</v>
      </c>
      <c r="C37" s="7" t="s">
        <v>357</v>
      </c>
      <c r="D37" s="17">
        <f>SUM(D32-D33+D34+D35+D36)</f>
        <v>0</v>
      </c>
      <c r="E37" s="17">
        <f>SUM(E32-E33+E34+E35+E36)</f>
        <v>0</v>
      </c>
    </row>
    <row r="38" spans="2:5" ht="7.5" customHeight="1">
      <c r="D38" s="18"/>
      <c r="E38" s="18"/>
    </row>
    <row r="39" spans="2:5" ht="13.5" customHeight="1">
      <c r="B39" s="4" t="s">
        <v>473</v>
      </c>
      <c r="C39" s="4" t="s">
        <v>617</v>
      </c>
      <c r="D39" s="16"/>
      <c r="E39" s="16"/>
    </row>
    <row r="40" spans="2:5">
      <c r="B40" s="4" t="s">
        <v>474</v>
      </c>
      <c r="C40" s="4" t="s">
        <v>618</v>
      </c>
      <c r="D40" s="16"/>
      <c r="E40" s="16"/>
    </row>
    <row r="41" spans="2:5">
      <c r="B41" s="4" t="s">
        <v>475</v>
      </c>
      <c r="C41" s="4" t="s">
        <v>619</v>
      </c>
      <c r="D41" s="16"/>
      <c r="E41" s="16"/>
    </row>
    <row r="42" spans="2:5">
      <c r="B42" s="4" t="s">
        <v>476</v>
      </c>
      <c r="C42" s="4" t="s">
        <v>620</v>
      </c>
      <c r="D42" s="16"/>
      <c r="E42" s="16"/>
    </row>
    <row r="43" spans="2:5">
      <c r="B43" s="4" t="s">
        <v>477</v>
      </c>
      <c r="C43" s="4" t="s">
        <v>621</v>
      </c>
      <c r="D43" s="16"/>
      <c r="E43" s="16"/>
    </row>
    <row r="44" spans="2:5" ht="14.25" customHeight="1">
      <c r="B44" s="6" t="s">
        <v>782</v>
      </c>
      <c r="C44" s="6" t="s">
        <v>783</v>
      </c>
      <c r="D44" s="16"/>
      <c r="E44" s="16"/>
    </row>
    <row r="45" spans="2:5" ht="14.25" customHeight="1">
      <c r="B45" s="7" t="s">
        <v>392</v>
      </c>
      <c r="C45" s="7" t="s">
        <v>392</v>
      </c>
      <c r="D45" s="17">
        <f>IF(D44="",SUM(D39:D43),D44)</f>
        <v>0</v>
      </c>
      <c r="E45" s="17">
        <f>IF(E44="",SUM(E39:E43),E44)</f>
        <v>0</v>
      </c>
    </row>
    <row r="46" spans="2:5" ht="14.25" customHeight="1">
      <c r="D46" s="18"/>
      <c r="E46" s="18"/>
    </row>
    <row r="47" spans="2:5" ht="16.5" customHeight="1">
      <c r="B47" s="4" t="s">
        <v>478</v>
      </c>
      <c r="C47" s="4" t="s">
        <v>622</v>
      </c>
      <c r="D47" s="16"/>
      <c r="E47" s="16"/>
    </row>
    <row r="48" spans="2:5" ht="14.25" customHeight="1">
      <c r="B48" s="4" t="s">
        <v>479</v>
      </c>
      <c r="C48" s="4" t="s">
        <v>623</v>
      </c>
      <c r="D48" s="16"/>
      <c r="E48" s="16"/>
    </row>
    <row r="49" spans="1:5" ht="14.25" customHeight="1">
      <c r="B49" s="4" t="s">
        <v>480</v>
      </c>
      <c r="C49" s="4" t="s">
        <v>624</v>
      </c>
      <c r="D49" s="16"/>
      <c r="E49" s="16"/>
    </row>
    <row r="50" spans="1:5" ht="16.5" customHeight="1">
      <c r="B50" s="4" t="s">
        <v>481</v>
      </c>
      <c r="C50" s="4" t="s">
        <v>625</v>
      </c>
      <c r="D50" s="16"/>
      <c r="E50" s="16"/>
    </row>
    <row r="51" spans="1:5">
      <c r="B51" s="4" t="s">
        <v>482</v>
      </c>
      <c r="C51" s="4" t="s">
        <v>626</v>
      </c>
      <c r="D51" s="16"/>
      <c r="E51" s="16"/>
    </row>
    <row r="52" spans="1:5">
      <c r="B52" s="6" t="s">
        <v>784</v>
      </c>
      <c r="C52" s="6" t="s">
        <v>785</v>
      </c>
      <c r="D52" s="16"/>
      <c r="E52" s="16"/>
    </row>
    <row r="53" spans="1:5">
      <c r="B53" s="7" t="s">
        <v>358</v>
      </c>
      <c r="C53" s="7" t="s">
        <v>358</v>
      </c>
      <c r="D53" s="17">
        <f>IF(D52="",SUM(D47:D51),D52)</f>
        <v>0</v>
      </c>
      <c r="E53" s="17">
        <f>IF(E52="",SUM(E47:E51),E52)</f>
        <v>0</v>
      </c>
    </row>
    <row r="54" spans="1:5">
      <c r="D54" s="18"/>
      <c r="E54" s="18"/>
    </row>
    <row r="55" spans="1:5">
      <c r="B55" s="4" t="s">
        <v>483</v>
      </c>
      <c r="C55" s="4" t="s">
        <v>627</v>
      </c>
      <c r="D55" s="16"/>
      <c r="E55" s="16"/>
    </row>
    <row r="56" spans="1:5" ht="15" customHeight="1">
      <c r="B56" s="4" t="s">
        <v>484</v>
      </c>
      <c r="C56" s="4" t="s">
        <v>628</v>
      </c>
      <c r="D56" s="16"/>
      <c r="E56" s="16"/>
    </row>
    <row r="57" spans="1:5" ht="14.25" customHeight="1">
      <c r="B57" s="4" t="s">
        <v>485</v>
      </c>
      <c r="C57" s="4" t="s">
        <v>629</v>
      </c>
      <c r="D57" s="16"/>
      <c r="E57" s="16"/>
    </row>
    <row r="58" spans="1:5" ht="14.25" customHeight="1">
      <c r="B58" s="4" t="s">
        <v>486</v>
      </c>
      <c r="C58" s="4" t="s">
        <v>630</v>
      </c>
      <c r="D58" s="16"/>
      <c r="E58" s="16"/>
    </row>
    <row r="59" spans="1:5" ht="15.95" customHeight="1">
      <c r="B59" s="4" t="s">
        <v>786</v>
      </c>
      <c r="C59" s="4" t="s">
        <v>787</v>
      </c>
      <c r="D59" s="16"/>
      <c r="E59" s="16"/>
    </row>
    <row r="60" spans="1:5" ht="14.25" customHeight="1">
      <c r="B60" s="4" t="s">
        <v>487</v>
      </c>
      <c r="C60" s="4" t="s">
        <v>631</v>
      </c>
      <c r="D60" s="16"/>
      <c r="E60" s="16"/>
    </row>
    <row r="61" spans="1:5" ht="15.95" customHeight="1">
      <c r="B61" s="4" t="s">
        <v>488</v>
      </c>
      <c r="C61" s="4" t="s">
        <v>632</v>
      </c>
      <c r="D61" s="16"/>
      <c r="E61" s="16"/>
    </row>
    <row r="62" spans="1:5" ht="15.95" customHeight="1" thickBot="1">
      <c r="D62" s="18"/>
      <c r="E62" s="18"/>
    </row>
    <row r="63" spans="1:5" s="22" customFormat="1" ht="22.5" thickTop="1" thickBot="1">
      <c r="A63"/>
      <c r="B63" s="23" t="s">
        <v>359</v>
      </c>
      <c r="C63" s="23" t="s">
        <v>359</v>
      </c>
      <c r="D63" s="24">
        <f>SUM(D55:D61,D37,D45,D53)</f>
        <v>0</v>
      </c>
      <c r="E63" s="24">
        <f>SUM(E55:E61,E37,E45,E53)</f>
        <v>0</v>
      </c>
    </row>
    <row r="64" spans="1:5" ht="16.5" thickTop="1" thickBot="1">
      <c r="B64" s="35"/>
      <c r="C64" s="35"/>
      <c r="D64" s="18"/>
      <c r="E64" s="18"/>
    </row>
    <row r="65" spans="2:5" ht="20.25" thickTop="1" thickBot="1">
      <c r="B65" s="36" t="s">
        <v>489</v>
      </c>
      <c r="C65" s="36" t="s">
        <v>633</v>
      </c>
      <c r="D65" s="16"/>
      <c r="E65" s="16"/>
    </row>
    <row r="66" spans="2:5" ht="15.75" thickTop="1">
      <c r="B66" s="7" t="s">
        <v>360</v>
      </c>
      <c r="C66" s="7" t="s">
        <v>360</v>
      </c>
      <c r="D66" s="17">
        <f>D30-D63</f>
        <v>0</v>
      </c>
      <c r="E66" s="17">
        <f>E30-E63</f>
        <v>0</v>
      </c>
    </row>
    <row r="67" spans="2:5">
      <c r="D67" s="19"/>
      <c r="E67" s="19"/>
    </row>
    <row r="68" spans="2:5">
      <c r="B68" s="4" t="s">
        <v>490</v>
      </c>
      <c r="C68" s="4" t="s">
        <v>634</v>
      </c>
      <c r="D68" s="16"/>
      <c r="E68" s="16"/>
    </row>
    <row r="69" spans="2:5">
      <c r="B69" s="4" t="s">
        <v>491</v>
      </c>
      <c r="C69" s="4" t="s">
        <v>635</v>
      </c>
      <c r="D69" s="16"/>
      <c r="E69" s="16"/>
    </row>
    <row r="70" spans="2:5">
      <c r="B70" s="4" t="s">
        <v>492</v>
      </c>
      <c r="C70" s="4" t="s">
        <v>636</v>
      </c>
      <c r="D70" s="16"/>
      <c r="E70" s="16"/>
    </row>
    <row r="71" spans="2:5">
      <c r="B71" s="4" t="s">
        <v>493</v>
      </c>
      <c r="C71" s="4" t="s">
        <v>637</v>
      </c>
      <c r="D71" s="16"/>
      <c r="E71" s="16"/>
    </row>
    <row r="72" spans="2:5">
      <c r="B72" s="4" t="s">
        <v>494</v>
      </c>
      <c r="C72" s="4" t="s">
        <v>638</v>
      </c>
      <c r="D72" s="16"/>
      <c r="E72" s="16"/>
    </row>
    <row r="73" spans="2:5" ht="14.25" customHeight="1">
      <c r="B73" s="4" t="s">
        <v>495</v>
      </c>
      <c r="C73" s="4" t="s">
        <v>639</v>
      </c>
      <c r="D73" s="16"/>
      <c r="E73" s="16"/>
    </row>
    <row r="74" spans="2:5">
      <c r="B74" s="6" t="s">
        <v>773</v>
      </c>
      <c r="C74" s="6" t="s">
        <v>772</v>
      </c>
      <c r="D74" s="16"/>
      <c r="E74" s="16"/>
    </row>
    <row r="75" spans="2:5">
      <c r="B75" s="7" t="s">
        <v>361</v>
      </c>
      <c r="C75" s="7" t="s">
        <v>361</v>
      </c>
      <c r="D75" s="17">
        <f>IF(D74="",SUM(D68:D73),D74)</f>
        <v>0</v>
      </c>
      <c r="E75" s="17">
        <f>IF(E74="",SUM(E68:E73),E74)</f>
        <v>0</v>
      </c>
    </row>
    <row r="76" spans="2:5" ht="14.25" customHeight="1">
      <c r="D76" s="18"/>
      <c r="E76" s="18"/>
    </row>
    <row r="77" spans="2:5">
      <c r="B77" s="4" t="s">
        <v>776</v>
      </c>
      <c r="C77" s="4" t="s">
        <v>778</v>
      </c>
      <c r="D77" s="16"/>
      <c r="E77" s="16"/>
    </row>
    <row r="78" spans="2:5">
      <c r="B78" s="4" t="s">
        <v>777</v>
      </c>
      <c r="C78" s="4" t="s">
        <v>779</v>
      </c>
      <c r="D78" s="16"/>
      <c r="E78" s="16"/>
    </row>
    <row r="79" spans="2:5" ht="14.25" customHeight="1">
      <c r="D79" s="18"/>
      <c r="E79" s="18"/>
    </row>
    <row r="80" spans="2:5">
      <c r="B80" s="4" t="s">
        <v>496</v>
      </c>
      <c r="C80" s="4" t="s">
        <v>640</v>
      </c>
      <c r="D80" s="16"/>
      <c r="E80" s="16"/>
    </row>
    <row r="81" spans="2:5">
      <c r="B81" s="4" t="s">
        <v>497</v>
      </c>
      <c r="C81" s="4" t="s">
        <v>641</v>
      </c>
      <c r="D81" s="16"/>
      <c r="E81" s="16"/>
    </row>
    <row r="82" spans="2:5" ht="17.25" customHeight="1">
      <c r="B82" s="4" t="s">
        <v>498</v>
      </c>
      <c r="C82" s="4" t="s">
        <v>642</v>
      </c>
      <c r="D82" s="16"/>
      <c r="E82" s="16"/>
    </row>
    <row r="83" spans="2:5">
      <c r="B83" s="6" t="s">
        <v>775</v>
      </c>
      <c r="C83" s="6" t="s">
        <v>774</v>
      </c>
      <c r="D83" s="16"/>
      <c r="E83" s="16"/>
    </row>
    <row r="84" spans="2:5" ht="18" customHeight="1">
      <c r="B84" s="7" t="s">
        <v>362</v>
      </c>
      <c r="C84" s="7" t="s">
        <v>362</v>
      </c>
      <c r="D84" s="17">
        <f>IF(D83="",SUM(D80:D82),D83)</f>
        <v>0</v>
      </c>
      <c r="E84" s="17">
        <f>IF(E83="",SUM(E80:E82),E83)</f>
        <v>0</v>
      </c>
    </row>
    <row r="85" spans="2:5" ht="15.75" thickBot="1">
      <c r="D85" s="18"/>
      <c r="E85" s="18"/>
    </row>
    <row r="86" spans="2:5" ht="20.25" thickTop="1" thickBot="1">
      <c r="B86" s="21" t="s">
        <v>363</v>
      </c>
      <c r="C86" s="21" t="s">
        <v>363</v>
      </c>
      <c r="D86" s="20">
        <f>D75+D77-D84-D78</f>
        <v>0</v>
      </c>
      <c r="E86" s="20">
        <f>E75+E77-E84-E78</f>
        <v>0</v>
      </c>
    </row>
    <row r="87" spans="2:5" ht="15.75" thickTop="1">
      <c r="D87" s="18"/>
      <c r="E87" s="18"/>
    </row>
    <row r="88" spans="2:5">
      <c r="B88" s="4" t="s">
        <v>499</v>
      </c>
      <c r="C88" s="4" t="s">
        <v>643</v>
      </c>
      <c r="D88" s="16"/>
      <c r="E88" s="16"/>
    </row>
    <row r="89" spans="2:5">
      <c r="B89" s="4" t="s">
        <v>500</v>
      </c>
      <c r="C89" s="4" t="s">
        <v>644</v>
      </c>
      <c r="D89" s="16"/>
      <c r="E89" s="16"/>
    </row>
    <row r="90" spans="2:5">
      <c r="B90" s="4" t="s">
        <v>501</v>
      </c>
      <c r="C90" s="4" t="s">
        <v>645</v>
      </c>
      <c r="D90" s="16"/>
      <c r="E90" s="16"/>
    </row>
    <row r="91" spans="2:5">
      <c r="B91" s="6" t="s">
        <v>502</v>
      </c>
      <c r="C91" s="6" t="s">
        <v>646</v>
      </c>
      <c r="D91" s="16"/>
      <c r="E91" s="16"/>
    </row>
    <row r="92" spans="2:5" ht="18" customHeight="1">
      <c r="B92" s="7" t="s">
        <v>393</v>
      </c>
      <c r="C92" s="7" t="s">
        <v>393</v>
      </c>
      <c r="D92" s="17">
        <f>IF(D91="",SUM(D88:D90),D91)</f>
        <v>0</v>
      </c>
      <c r="E92" s="17">
        <f>IF(E91="",SUM(E88:E90),E91)</f>
        <v>0</v>
      </c>
    </row>
    <row r="93" spans="2:5" ht="18" customHeight="1">
      <c r="D93" s="18"/>
      <c r="E93" s="18"/>
    </row>
    <row r="94" spans="2:5" ht="18" customHeight="1">
      <c r="B94" s="4" t="s">
        <v>503</v>
      </c>
      <c r="C94" s="4" t="s">
        <v>647</v>
      </c>
      <c r="D94" s="16"/>
      <c r="E94" s="16"/>
    </row>
    <row r="95" spans="2:5" ht="18" customHeight="1">
      <c r="B95" s="4" t="s">
        <v>504</v>
      </c>
      <c r="C95" s="4" t="s">
        <v>648</v>
      </c>
      <c r="D95" s="16"/>
      <c r="E95" s="16"/>
    </row>
    <row r="96" spans="2:5" ht="15.95" customHeight="1">
      <c r="B96" s="4" t="s">
        <v>505</v>
      </c>
      <c r="C96" s="4" t="s">
        <v>649</v>
      </c>
      <c r="D96" s="16"/>
      <c r="E96" s="16"/>
    </row>
    <row r="97" spans="2:5">
      <c r="B97" s="6" t="s">
        <v>506</v>
      </c>
      <c r="C97" s="6" t="s">
        <v>650</v>
      </c>
      <c r="D97" s="16"/>
      <c r="E97" s="16"/>
    </row>
    <row r="98" spans="2:5">
      <c r="B98" s="7" t="s">
        <v>364</v>
      </c>
      <c r="C98" s="7" t="s">
        <v>364</v>
      </c>
      <c r="D98" s="17">
        <f>IF(D97="",SUM(D94:D96),D97)</f>
        <v>0</v>
      </c>
      <c r="E98" s="17">
        <f>IF(E97="",SUM(E94:E96),E97)</f>
        <v>0</v>
      </c>
    </row>
    <row r="99" spans="2:5">
      <c r="D99" s="18"/>
      <c r="E99" s="18"/>
    </row>
    <row r="100" spans="2:5">
      <c r="B100" s="4" t="s">
        <v>780</v>
      </c>
      <c r="C100" s="4" t="s">
        <v>771</v>
      </c>
      <c r="D100" s="16"/>
      <c r="E100" s="16"/>
    </row>
    <row r="101" spans="2:5">
      <c r="B101" s="4" t="s">
        <v>507</v>
      </c>
      <c r="C101" s="4" t="s">
        <v>651</v>
      </c>
      <c r="D101" s="16"/>
      <c r="E101" s="16"/>
    </row>
    <row r="102" spans="2:5" ht="12" customHeight="1">
      <c r="D102" s="18"/>
      <c r="E102" s="18"/>
    </row>
    <row r="103" spans="2:5">
      <c r="B103" s="4" t="s">
        <v>781</v>
      </c>
      <c r="C103" s="4" t="s">
        <v>770</v>
      </c>
      <c r="D103" s="16"/>
      <c r="E103" s="16"/>
    </row>
    <row r="104" spans="2:5">
      <c r="B104" s="4" t="s">
        <v>485</v>
      </c>
      <c r="C104" s="4" t="s">
        <v>629</v>
      </c>
      <c r="D104" s="16"/>
      <c r="E104" s="16"/>
    </row>
    <row r="105" spans="2:5">
      <c r="B105" s="4" t="s">
        <v>508</v>
      </c>
      <c r="C105" s="4" t="s">
        <v>652</v>
      </c>
      <c r="D105" s="16"/>
      <c r="E105" s="16"/>
    </row>
    <row r="106" spans="2:5">
      <c r="B106" s="4" t="s">
        <v>509</v>
      </c>
      <c r="C106" s="4" t="s">
        <v>653</v>
      </c>
      <c r="D106" s="16"/>
      <c r="E106" s="16"/>
    </row>
    <row r="107" spans="2:5">
      <c r="B107" s="4" t="s">
        <v>510</v>
      </c>
      <c r="C107" s="4" t="s">
        <v>654</v>
      </c>
      <c r="D107" s="16"/>
      <c r="E107" s="16"/>
    </row>
    <row r="108" spans="2:5">
      <c r="B108" s="4" t="s">
        <v>511</v>
      </c>
      <c r="C108" s="4" t="s">
        <v>655</v>
      </c>
      <c r="D108" s="16"/>
      <c r="E108" s="16"/>
    </row>
    <row r="109" spans="2:5">
      <c r="B109" s="4" t="s">
        <v>512</v>
      </c>
      <c r="C109" s="4" t="s">
        <v>656</v>
      </c>
      <c r="D109" s="16"/>
      <c r="E109" s="16"/>
    </row>
    <row r="110" spans="2:5">
      <c r="B110" s="4" t="s">
        <v>513</v>
      </c>
      <c r="C110" s="4" t="s">
        <v>657</v>
      </c>
      <c r="D110" s="16"/>
      <c r="E110" s="16"/>
    </row>
    <row r="111" spans="2:5" ht="15.75" thickBot="1">
      <c r="B111" s="38" t="s">
        <v>514</v>
      </c>
      <c r="C111" s="38" t="s">
        <v>658</v>
      </c>
      <c r="D111" s="16"/>
      <c r="E111" s="16"/>
    </row>
    <row r="112" spans="2:5" ht="20.25" thickTop="1" thickBot="1">
      <c r="B112" s="36" t="s">
        <v>515</v>
      </c>
      <c r="C112" s="36" t="s">
        <v>659</v>
      </c>
      <c r="D112" s="16"/>
      <c r="E112" s="16"/>
    </row>
    <row r="113" spans="2:5" ht="15.75" thickTop="1">
      <c r="B113" s="7" t="s">
        <v>394</v>
      </c>
      <c r="C113" s="7" t="s">
        <v>394</v>
      </c>
      <c r="D113" s="17">
        <f>IF(D112="",SUM(D100:D101)-SUM(D103:D111),D112)</f>
        <v>0</v>
      </c>
      <c r="E113" s="17">
        <f>IF(E112="",SUM(E100:E101)-SUM(E103:E111),E112)</f>
        <v>0</v>
      </c>
    </row>
    <row r="114" spans="2:5" ht="15.75" thickBot="1">
      <c r="B114" s="40"/>
      <c r="C114" s="40"/>
      <c r="D114" s="18"/>
      <c r="E114" s="18"/>
    </row>
    <row r="115" spans="2:5" ht="27.75" thickTop="1" thickBot="1">
      <c r="B115" s="39" t="s">
        <v>516</v>
      </c>
      <c r="C115" s="39" t="s">
        <v>660</v>
      </c>
      <c r="D115" s="16"/>
      <c r="E115" s="16"/>
    </row>
    <row r="116" spans="2:5" ht="15.75" thickTop="1">
      <c r="B116" s="7" t="s">
        <v>395</v>
      </c>
      <c r="C116" s="7" t="s">
        <v>395</v>
      </c>
      <c r="D116" s="17">
        <f>D66+D86+D113+D92-D98</f>
        <v>0</v>
      </c>
      <c r="E116" s="17">
        <f>E66+E86+E113+E92-E98</f>
        <v>0</v>
      </c>
    </row>
    <row r="117" spans="2:5">
      <c r="D117" s="18"/>
      <c r="E117" s="18"/>
    </row>
    <row r="118" spans="2:5">
      <c r="B118" s="4" t="s">
        <v>768</v>
      </c>
      <c r="C118" s="4" t="s">
        <v>769</v>
      </c>
      <c r="D118" s="16"/>
      <c r="E118" s="16"/>
    </row>
    <row r="119" spans="2:5">
      <c r="B119" s="4" t="s">
        <v>517</v>
      </c>
      <c r="C119" s="4" t="s">
        <v>661</v>
      </c>
      <c r="D119" s="16"/>
      <c r="E119" s="16"/>
    </row>
    <row r="120" spans="2:5">
      <c r="B120" s="7" t="s">
        <v>365</v>
      </c>
      <c r="C120" s="7" t="s">
        <v>365</v>
      </c>
      <c r="D120" s="17">
        <f>SUM(D118:D119)</f>
        <v>0</v>
      </c>
      <c r="E120" s="17">
        <f>SUM(E118:E119)</f>
        <v>0</v>
      </c>
    </row>
    <row r="121" spans="2:5" ht="15" customHeight="1" thickBot="1">
      <c r="B121" s="40"/>
      <c r="C121" s="40"/>
      <c r="D121" s="18"/>
      <c r="E121" s="18"/>
    </row>
    <row r="122" spans="2:5" ht="36.75" thickTop="1">
      <c r="B122" s="4" t="s">
        <v>766</v>
      </c>
      <c r="C122" s="4" t="s">
        <v>767</v>
      </c>
      <c r="D122" s="16"/>
      <c r="E122" s="16"/>
    </row>
    <row r="123" spans="2:5">
      <c r="B123" s="7"/>
      <c r="C123" s="7" t="s">
        <v>455</v>
      </c>
      <c r="D123" s="17">
        <f>D116-D120</f>
        <v>0</v>
      </c>
      <c r="E123" s="17">
        <f>E116-E120</f>
        <v>0</v>
      </c>
    </row>
    <row r="124" spans="2:5">
      <c r="D124" s="9"/>
      <c r="E124" s="9"/>
    </row>
    <row r="125" spans="2:5">
      <c r="D125" s="9"/>
      <c r="E125" s="9"/>
    </row>
    <row r="126" spans="2:5" ht="15.95" customHeight="1" thickBot="1">
      <c r="D126" s="9"/>
      <c r="E126" s="9"/>
    </row>
    <row r="127" spans="2:5" ht="38.25" customHeight="1" thickTop="1" thickBot="1">
      <c r="B127" s="53"/>
      <c r="C127" s="53"/>
      <c r="D127" s="49" t="str">
        <f>IF(AND(D123-D122&gt;=-5,D123-D122&lt;=5),"ü","û")</f>
        <v>ü</v>
      </c>
      <c r="E127" s="49" t="str">
        <f>IF(AND(E123-E122&gt;=-5,E123-E122&lt;=5),"ü","û")</f>
        <v>ü</v>
      </c>
    </row>
    <row r="128" spans="2:5" ht="19.7" customHeight="1" thickTop="1" thickBot="1">
      <c r="D128" s="9"/>
      <c r="E128" s="9"/>
    </row>
    <row r="129" spans="4:5" ht="22.5" thickTop="1" thickBot="1">
      <c r="D129" s="50" t="str">
        <f>IF(ROUND(D123-D122,0)=0,"",D123-D122)</f>
        <v/>
      </c>
      <c r="E129" s="50" t="str">
        <f>IF(ROUND(E123-E122,0)=0,"",E123-E122)</f>
        <v/>
      </c>
    </row>
    <row r="130" spans="4:5" ht="15.75" thickTop="1">
      <c r="D130" s="9"/>
      <c r="E130" s="9"/>
    </row>
    <row r="131" spans="4:5">
      <c r="D131" s="9"/>
      <c r="E131" s="9"/>
    </row>
    <row r="132" spans="4:5">
      <c r="D132" s="9"/>
      <c r="E132" s="9"/>
    </row>
    <row r="133" spans="4:5">
      <c r="D133" s="9"/>
      <c r="E133" s="9"/>
    </row>
    <row r="134" spans="4:5">
      <c r="D134" s="9"/>
      <c r="E134" s="9"/>
    </row>
    <row r="135" spans="4:5" ht="13.5" customHeight="1">
      <c r="D135" s="9"/>
    </row>
    <row r="136" spans="4:5" ht="13.5" customHeight="1">
      <c r="D136" s="9"/>
    </row>
    <row r="137" spans="4:5">
      <c r="D137" s="9"/>
    </row>
    <row r="142" spans="4:5" ht="15" customHeight="1"/>
    <row r="143" spans="4:5" ht="19.7" customHeight="1"/>
    <row r="144" spans="4:5" ht="15" customHeight="1"/>
    <row r="145" ht="15" customHeight="1"/>
    <row r="146" ht="16.5" customHeight="1"/>
    <row r="147" ht="9.75" customHeight="1"/>
    <row r="153" ht="16.5" customHeight="1"/>
    <row r="162" spans="4:4">
      <c r="D162" s="1"/>
    </row>
    <row r="163" spans="4:4" ht="15" customHeight="1"/>
    <row r="179" ht="13.5" customHeight="1"/>
    <row r="193" ht="15" customHeight="1"/>
    <row r="194" ht="17.25" customHeight="1"/>
    <row r="195" ht="16.5" customHeight="1"/>
    <row r="211" ht="13.5" customHeight="1"/>
    <row r="212" ht="13.5" customHeight="1"/>
    <row r="237" spans="4:4">
      <c r="D237" s="9"/>
    </row>
    <row r="238" spans="4:4">
      <c r="D238" s="9"/>
    </row>
    <row r="239" spans="4:4">
      <c r="D239" s="9"/>
    </row>
    <row r="240" spans="4:4">
      <c r="D240" s="9"/>
    </row>
    <row r="241" spans="4:4" ht="0.75" customHeight="1">
      <c r="D241" s="9"/>
    </row>
    <row r="242" spans="4:4">
      <c r="D242" s="9"/>
    </row>
    <row r="243" spans="4:4">
      <c r="D243" s="9"/>
    </row>
    <row r="244" spans="4:4">
      <c r="D244" s="9"/>
    </row>
    <row r="245" spans="4:4">
      <c r="D245" s="9"/>
    </row>
    <row r="246" spans="4:4">
      <c r="D246" s="9"/>
    </row>
    <row r="247" spans="4:4">
      <c r="D247" s="9"/>
    </row>
    <row r="248" spans="4:4">
      <c r="D248" s="9"/>
    </row>
    <row r="249" spans="4:4" ht="15" customHeight="1">
      <c r="D249" s="9"/>
    </row>
    <row r="250" spans="4:4" ht="0.75" customHeight="1">
      <c r="D250" s="9"/>
    </row>
    <row r="251" spans="4:4">
      <c r="D251" s="9"/>
    </row>
    <row r="252" spans="4:4">
      <c r="D252" s="9"/>
    </row>
    <row r="253" spans="4:4">
      <c r="D253" s="9"/>
    </row>
    <row r="254" spans="4:4">
      <c r="D254" s="9"/>
    </row>
    <row r="255" spans="4:4">
      <c r="D255" s="9"/>
    </row>
    <row r="256" spans="4:4">
      <c r="D256" s="9"/>
    </row>
    <row r="257" spans="4:4">
      <c r="D257" s="9"/>
    </row>
    <row r="258" spans="4:4">
      <c r="D258" s="9"/>
    </row>
    <row r="259" spans="4:4">
      <c r="D259" s="9"/>
    </row>
    <row r="260" spans="4:4">
      <c r="D260" s="9"/>
    </row>
    <row r="261" spans="4:4">
      <c r="D261" s="9"/>
    </row>
    <row r="262" spans="4:4">
      <c r="D262" s="9"/>
    </row>
    <row r="263" spans="4:4">
      <c r="D263" s="9"/>
    </row>
    <row r="264" spans="4:4" ht="15" customHeight="1">
      <c r="D264" s="9"/>
    </row>
    <row r="265" spans="4:4">
      <c r="D265" s="9"/>
    </row>
    <row r="266" spans="4:4">
      <c r="D266" s="9"/>
    </row>
    <row r="267" spans="4:4">
      <c r="D267" s="9"/>
    </row>
  </sheetData>
  <phoneticPr fontId="5" type="noConversion"/>
  <conditionalFormatting sqref="D127:E127 D129:E129">
    <cfRule type="cellIs" dxfId="113" priority="873" stopIfTrue="1" operator="equal">
      <formula>"û"</formula>
    </cfRule>
    <cfRule type="cellIs" dxfId="112" priority="874" stopIfTrue="1" operator="equal">
      <formula>"ü"</formula>
    </cfRule>
  </conditionalFormatting>
  <conditionalFormatting sqref="D15:E15 D18:E20 D23:E24 D33:E33 D39:E43 D47:E51 D55:E58 D65:E65 D68:E73 D80:E82 D88:E91 D94:E97 D101:E101 D104:E112 D115:E115 D119:E119 D27:E28 D36:E36 D60:E61">
    <cfRule type="expression" dxfId="111" priority="642" stopIfTrue="1">
      <formula>AND(D15&lt;&gt;"",D15&lt;&gt;0)</formula>
    </cfRule>
  </conditionalFormatting>
  <conditionalFormatting sqref="B15 B18:B19 B23:B24 B33 B39:B43 B47:B51 B55:B58 B68:B73 B88:B90 B94:B96 B101 B104:B111 B119 B80:B82 B27:B28 B36 B60:B61">
    <cfRule type="expression" dxfId="110" priority="922" stopIfTrue="1">
      <formula>OR(AND(D15&lt;&gt;"",D15&lt;&gt;0),AND(E15&lt;&gt;"",E15&lt;&gt;0),AND(#REF!&lt;&gt;"",#REF!&lt;&gt;0))</formula>
    </cfRule>
  </conditionalFormatting>
  <conditionalFormatting sqref="C18:C19 C23:C24 C33 C39:C43 C47:C51 C55:C58 C68:C73 C88:C90 C94:C96 C101 C104:C111 C119 C80:C82 C15 C27:C28 C36 C60:C61">
    <cfRule type="expression" dxfId="109" priority="924" stopIfTrue="1">
      <formula>OR(AND(#REF!&lt;&gt;"",#REF!&lt;&gt;0),AND(F15&lt;&gt;"",F15&lt;&gt;0),AND(#REF!&lt;&gt;"",#REF!&lt;&gt;0))</formula>
    </cfRule>
  </conditionalFormatting>
  <conditionalFormatting sqref="B20 B65 B91 B97 B112 B115">
    <cfRule type="expression" dxfId="108" priority="951" stopIfTrue="1">
      <formula>OR(AND(D20&lt;&gt;"",D20&lt;&gt;0),AND(E20&lt;&gt;"",E20&lt;&gt;0),AND(#REF!&lt;&gt;"",#REF!&lt;&gt;0))</formula>
    </cfRule>
  </conditionalFormatting>
  <conditionalFormatting sqref="C65 C91 C97 C112 C115 C20">
    <cfRule type="expression" dxfId="107" priority="953" stopIfTrue="1">
      <formula>OR(AND(#REF!&lt;&gt;"",#REF!&lt;&gt;0),AND(F20&lt;&gt;"",F20&lt;&gt;0),AND(#REF!&lt;&gt;"",#REF!&lt;&gt;0))</formula>
    </cfRule>
  </conditionalFormatting>
  <conditionalFormatting sqref="D14:E14">
    <cfRule type="expression" dxfId="106" priority="45" stopIfTrue="1">
      <formula>AND(D14&lt;&gt;"",D14&lt;&gt;0)</formula>
    </cfRule>
  </conditionalFormatting>
  <conditionalFormatting sqref="B14">
    <cfRule type="expression" dxfId="105" priority="46" stopIfTrue="1">
      <formula>OR(AND(D14&lt;&gt;"",D14&lt;&gt;0),AND(E14&lt;&gt;"",E14&lt;&gt;0),AND(#REF!&lt;&gt;"",#REF!&lt;&gt;0))</formula>
    </cfRule>
  </conditionalFormatting>
  <conditionalFormatting sqref="C14">
    <cfRule type="expression" dxfId="104" priority="47" stopIfTrue="1">
      <formula>OR(AND(#REF!&lt;&gt;"",#REF!&lt;&gt;0),AND(F14&lt;&gt;"",F14&lt;&gt;0),AND(#REF!&lt;&gt;"",#REF!&lt;&gt;0))</formula>
    </cfRule>
  </conditionalFormatting>
  <conditionalFormatting sqref="D25:E25">
    <cfRule type="expression" dxfId="103" priority="42" stopIfTrue="1">
      <formula>AND(D25&lt;&gt;"",D25&lt;&gt;0)</formula>
    </cfRule>
  </conditionalFormatting>
  <conditionalFormatting sqref="B25">
    <cfRule type="expression" dxfId="102" priority="43" stopIfTrue="1">
      <formula>OR(AND(D25&lt;&gt;"",D25&lt;&gt;0),AND(E25&lt;&gt;"",E25&lt;&gt;0),AND(#REF!&lt;&gt;"",#REF!&lt;&gt;0))</formula>
    </cfRule>
  </conditionalFormatting>
  <conditionalFormatting sqref="C25">
    <cfRule type="expression" dxfId="101" priority="44" stopIfTrue="1">
      <formula>OR(AND(#REF!&lt;&gt;"",#REF!&lt;&gt;0),AND(F25&lt;&gt;"",F25&lt;&gt;0),AND(#REF!&lt;&gt;"",#REF!&lt;&gt;0))</formula>
    </cfRule>
  </conditionalFormatting>
  <conditionalFormatting sqref="D26:E26">
    <cfRule type="expression" dxfId="100" priority="39" stopIfTrue="1">
      <formula>AND(D26&lt;&gt;"",D26&lt;&gt;0)</formula>
    </cfRule>
  </conditionalFormatting>
  <conditionalFormatting sqref="B26">
    <cfRule type="expression" dxfId="99" priority="40" stopIfTrue="1">
      <formula>OR(AND(D26&lt;&gt;"",D26&lt;&gt;0),AND(E26&lt;&gt;"",E26&lt;&gt;0),AND(#REF!&lt;&gt;"",#REF!&lt;&gt;0))</formula>
    </cfRule>
  </conditionalFormatting>
  <conditionalFormatting sqref="C26">
    <cfRule type="expression" dxfId="98" priority="41" stopIfTrue="1">
      <formula>OR(AND(#REF!&lt;&gt;"",#REF!&lt;&gt;0),AND(F26&lt;&gt;"",F26&lt;&gt;0),AND(#REF!&lt;&gt;"",#REF!&lt;&gt;0))</formula>
    </cfRule>
  </conditionalFormatting>
  <conditionalFormatting sqref="D32:E32">
    <cfRule type="expression" dxfId="97" priority="36" stopIfTrue="1">
      <formula>AND(D32&lt;&gt;"",D32&lt;&gt;0)</formula>
    </cfRule>
  </conditionalFormatting>
  <conditionalFormatting sqref="B32">
    <cfRule type="expression" dxfId="96" priority="37" stopIfTrue="1">
      <formula>OR(AND(D32&lt;&gt;"",D32&lt;&gt;0),AND(E32&lt;&gt;"",E32&lt;&gt;0),AND(#REF!&lt;&gt;"",#REF!&lt;&gt;0))</formula>
    </cfRule>
  </conditionalFormatting>
  <conditionalFormatting sqref="C32">
    <cfRule type="expression" dxfId="95" priority="38" stopIfTrue="1">
      <formula>OR(AND(#REF!&lt;&gt;"",#REF!&lt;&gt;0),AND(F32&lt;&gt;"",F32&lt;&gt;0),AND(#REF!&lt;&gt;"",#REF!&lt;&gt;0))</formula>
    </cfRule>
  </conditionalFormatting>
  <conditionalFormatting sqref="D34:E35">
    <cfRule type="expression" dxfId="94" priority="33" stopIfTrue="1">
      <formula>AND(D34&lt;&gt;"",D34&lt;&gt;0)</formula>
    </cfRule>
  </conditionalFormatting>
  <conditionalFormatting sqref="B34:B35">
    <cfRule type="expression" dxfId="93" priority="34" stopIfTrue="1">
      <formula>OR(AND(D34&lt;&gt;"",D34&lt;&gt;0),AND(E34&lt;&gt;"",E34&lt;&gt;0),AND(#REF!&lt;&gt;"",#REF!&lt;&gt;0))</formula>
    </cfRule>
  </conditionalFormatting>
  <conditionalFormatting sqref="C34:C35">
    <cfRule type="expression" dxfId="92" priority="35" stopIfTrue="1">
      <formula>OR(AND(#REF!&lt;&gt;"",#REF!&lt;&gt;0),AND(F34&lt;&gt;"",F34&lt;&gt;0),AND(#REF!&lt;&gt;"",#REF!&lt;&gt;0))</formula>
    </cfRule>
  </conditionalFormatting>
  <conditionalFormatting sqref="C3">
    <cfRule type="expression" dxfId="91" priority="32" stopIfTrue="1">
      <formula>OR(AND(#REF!&lt;&gt;"",#REF!&lt;&gt;0),AND(G2&lt;&gt;"",G2&lt;&gt;0),AND(#REF!&lt;&gt;"",#REF!&lt;&gt;0))</formula>
    </cfRule>
  </conditionalFormatting>
  <conditionalFormatting sqref="D44:E44">
    <cfRule type="expression" dxfId="90" priority="1" stopIfTrue="1">
      <formula>AND(D44&lt;&gt;"",D44&lt;&gt;0)</formula>
    </cfRule>
  </conditionalFormatting>
  <conditionalFormatting sqref="D122:E122">
    <cfRule type="expression" dxfId="89" priority="28" stopIfTrue="1">
      <formula>AND(D122&lt;&gt;"",D122&lt;&gt;0)</formula>
    </cfRule>
  </conditionalFormatting>
  <conditionalFormatting sqref="B122">
    <cfRule type="expression" dxfId="88" priority="29" stopIfTrue="1">
      <formula>OR(AND(D122&lt;&gt;"",D122&lt;&gt;0),AND(E122&lt;&gt;"",E122&lt;&gt;0),AND(#REF!&lt;&gt;"",#REF!&lt;&gt;0))</formula>
    </cfRule>
  </conditionalFormatting>
  <conditionalFormatting sqref="C122">
    <cfRule type="expression" dxfId="87" priority="30" stopIfTrue="1">
      <formula>OR(AND(#REF!&lt;&gt;"",#REF!&lt;&gt;0),AND(F122&lt;&gt;"",F122&lt;&gt;0),AND(#REF!&lt;&gt;"",#REF!&lt;&gt;0))</formula>
    </cfRule>
  </conditionalFormatting>
  <conditionalFormatting sqref="D118:E118">
    <cfRule type="expression" dxfId="86" priority="25" stopIfTrue="1">
      <formula>AND(D118&lt;&gt;"",D118&lt;&gt;0)</formula>
    </cfRule>
  </conditionalFormatting>
  <conditionalFormatting sqref="B118">
    <cfRule type="expression" dxfId="85" priority="26" stopIfTrue="1">
      <formula>OR(AND(D118&lt;&gt;"",D118&lt;&gt;0),AND(E118&lt;&gt;"",E118&lt;&gt;0),AND(#REF!&lt;&gt;"",#REF!&lt;&gt;0))</formula>
    </cfRule>
  </conditionalFormatting>
  <conditionalFormatting sqref="C118">
    <cfRule type="expression" dxfId="84" priority="27" stopIfTrue="1">
      <formula>OR(AND(#REF!&lt;&gt;"",#REF!&lt;&gt;0),AND(F118&lt;&gt;"",F118&lt;&gt;0),AND(#REF!&lt;&gt;"",#REF!&lt;&gt;0))</formula>
    </cfRule>
  </conditionalFormatting>
  <conditionalFormatting sqref="D83:E83">
    <cfRule type="expression" dxfId="83" priority="22" stopIfTrue="1">
      <formula>AND(D83&lt;&gt;"",D83&lt;&gt;0)</formula>
    </cfRule>
  </conditionalFormatting>
  <conditionalFormatting sqref="B83">
    <cfRule type="expression" dxfId="82" priority="23" stopIfTrue="1">
      <formula>OR(AND(D83&lt;&gt;"",D83&lt;&gt;0),AND(E83&lt;&gt;"",E83&lt;&gt;0),AND(#REF!&lt;&gt;"",#REF!&lt;&gt;0))</formula>
    </cfRule>
  </conditionalFormatting>
  <conditionalFormatting sqref="C83">
    <cfRule type="expression" dxfId="81" priority="24" stopIfTrue="1">
      <formula>OR(AND(#REF!&lt;&gt;"",#REF!&lt;&gt;0),AND(F83&lt;&gt;"",F83&lt;&gt;0),AND(#REF!&lt;&gt;"",#REF!&lt;&gt;0))</formula>
    </cfRule>
  </conditionalFormatting>
  <conditionalFormatting sqref="D74:E74">
    <cfRule type="expression" dxfId="80" priority="19" stopIfTrue="1">
      <formula>AND(D74&lt;&gt;"",D74&lt;&gt;0)</formula>
    </cfRule>
  </conditionalFormatting>
  <conditionalFormatting sqref="B74">
    <cfRule type="expression" dxfId="79" priority="20" stopIfTrue="1">
      <formula>OR(AND(D74&lt;&gt;"",D74&lt;&gt;0),AND(E74&lt;&gt;"",E74&lt;&gt;0),AND(#REF!&lt;&gt;"",#REF!&lt;&gt;0))</formula>
    </cfRule>
  </conditionalFormatting>
  <conditionalFormatting sqref="C74">
    <cfRule type="expression" dxfId="78" priority="21" stopIfTrue="1">
      <formula>OR(AND(#REF!&lt;&gt;"",#REF!&lt;&gt;0),AND(F74&lt;&gt;"",F74&lt;&gt;0),AND(#REF!&lt;&gt;"",#REF!&lt;&gt;0))</formula>
    </cfRule>
  </conditionalFormatting>
  <conditionalFormatting sqref="D77:E78">
    <cfRule type="expression" dxfId="77" priority="16" stopIfTrue="1">
      <formula>AND(D77&lt;&gt;"",D77&lt;&gt;0)</formula>
    </cfRule>
  </conditionalFormatting>
  <conditionalFormatting sqref="B77:B78">
    <cfRule type="expression" dxfId="76" priority="17" stopIfTrue="1">
      <formula>OR(AND(D77&lt;&gt;"",D77&lt;&gt;0),AND(E77&lt;&gt;"",E77&lt;&gt;0),AND(#REF!&lt;&gt;"",#REF!&lt;&gt;0))</formula>
    </cfRule>
  </conditionalFormatting>
  <conditionalFormatting sqref="C77:C78">
    <cfRule type="expression" dxfId="75" priority="18" stopIfTrue="1">
      <formula>OR(AND(#REF!&lt;&gt;"",#REF!&lt;&gt;0),AND(F77&lt;&gt;"",F77&lt;&gt;0),AND(#REF!&lt;&gt;"",#REF!&lt;&gt;0))</formula>
    </cfRule>
  </conditionalFormatting>
  <conditionalFormatting sqref="D100:E100">
    <cfRule type="expression" dxfId="74" priority="13" stopIfTrue="1">
      <formula>AND(D100&lt;&gt;"",D100&lt;&gt;0)</formula>
    </cfRule>
  </conditionalFormatting>
  <conditionalFormatting sqref="B100">
    <cfRule type="expression" dxfId="73" priority="14" stopIfTrue="1">
      <formula>OR(AND(D100&lt;&gt;"",D100&lt;&gt;0),AND(E100&lt;&gt;"",E100&lt;&gt;0),AND(#REF!&lt;&gt;"",#REF!&lt;&gt;0))</formula>
    </cfRule>
  </conditionalFormatting>
  <conditionalFormatting sqref="C100">
    <cfRule type="expression" dxfId="72" priority="15" stopIfTrue="1">
      <formula>OR(AND(#REF!&lt;&gt;"",#REF!&lt;&gt;0),AND(F100&lt;&gt;"",F100&lt;&gt;0),AND(#REF!&lt;&gt;"",#REF!&lt;&gt;0))</formula>
    </cfRule>
  </conditionalFormatting>
  <conditionalFormatting sqref="D103:E103">
    <cfRule type="expression" dxfId="71" priority="10" stopIfTrue="1">
      <formula>AND(D103&lt;&gt;"",D103&lt;&gt;0)</formula>
    </cfRule>
  </conditionalFormatting>
  <conditionalFormatting sqref="B103">
    <cfRule type="expression" dxfId="70" priority="11" stopIfTrue="1">
      <formula>OR(AND(D103&lt;&gt;"",D103&lt;&gt;0),AND(E103&lt;&gt;"",E103&lt;&gt;0),AND(#REF!&lt;&gt;"",#REF!&lt;&gt;0))</formula>
    </cfRule>
  </conditionalFormatting>
  <conditionalFormatting sqref="C103">
    <cfRule type="expression" dxfId="69" priority="12" stopIfTrue="1">
      <formula>OR(AND(#REF!&lt;&gt;"",#REF!&lt;&gt;0),AND(F103&lt;&gt;"",F103&lt;&gt;0),AND(#REF!&lt;&gt;"",#REF!&lt;&gt;0))</formula>
    </cfRule>
  </conditionalFormatting>
  <conditionalFormatting sqref="D59:E59">
    <cfRule type="expression" dxfId="68" priority="7" stopIfTrue="1">
      <formula>AND(D59&lt;&gt;"",D59&lt;&gt;0)</formula>
    </cfRule>
  </conditionalFormatting>
  <conditionalFormatting sqref="B59">
    <cfRule type="expression" dxfId="67" priority="8" stopIfTrue="1">
      <formula>OR(AND(D59&lt;&gt;"",D59&lt;&gt;0),AND(E59&lt;&gt;"",E59&lt;&gt;0),AND(#REF!&lt;&gt;"",#REF!&lt;&gt;0))</formula>
    </cfRule>
  </conditionalFormatting>
  <conditionalFormatting sqref="C59">
    <cfRule type="expression" dxfId="66" priority="9" stopIfTrue="1">
      <formula>OR(AND(#REF!&lt;&gt;"",#REF!&lt;&gt;0),AND(F59&lt;&gt;"",F59&lt;&gt;0),AND(#REF!&lt;&gt;"",#REF!&lt;&gt;0))</formula>
    </cfRule>
  </conditionalFormatting>
  <conditionalFormatting sqref="D52:E52">
    <cfRule type="expression" dxfId="65" priority="4" stopIfTrue="1">
      <formula>AND(D52&lt;&gt;"",D52&lt;&gt;0)</formula>
    </cfRule>
  </conditionalFormatting>
  <conditionalFormatting sqref="B52">
    <cfRule type="expression" dxfId="64" priority="5" stopIfTrue="1">
      <formula>OR(AND(D52&lt;&gt;"",D52&lt;&gt;0),AND(E52&lt;&gt;"",E52&lt;&gt;0),AND(#REF!&lt;&gt;"",#REF!&lt;&gt;0))</formula>
    </cfRule>
  </conditionalFormatting>
  <conditionalFormatting sqref="C52">
    <cfRule type="expression" dxfId="63" priority="6" stopIfTrue="1">
      <formula>OR(AND(#REF!&lt;&gt;"",#REF!&lt;&gt;0),AND(F52&lt;&gt;"",F52&lt;&gt;0),AND(#REF!&lt;&gt;"",#REF!&lt;&gt;0))</formula>
    </cfRule>
  </conditionalFormatting>
  <conditionalFormatting sqref="B44">
    <cfRule type="expression" dxfId="62" priority="2" stopIfTrue="1">
      <formula>OR(AND(D44&lt;&gt;"",D44&lt;&gt;0),AND(E44&lt;&gt;"",E44&lt;&gt;0),AND(#REF!&lt;&gt;"",#REF!&lt;&gt;0))</formula>
    </cfRule>
  </conditionalFormatting>
  <conditionalFormatting sqref="C44">
    <cfRule type="expression" dxfId="61" priority="3" stopIfTrue="1">
      <formula>OR(AND(#REF!&lt;&gt;"",#REF!&lt;&gt;0),AND(F44&lt;&gt;"",F44&lt;&gt;0),AND(#REF!&lt;&gt;"",#REF!&lt;&gt;0))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1"/>
  <dimension ref="A1"/>
  <sheetViews>
    <sheetView workbookViewId="0"/>
  </sheetViews>
  <sheetFormatPr defaultRowHeight="15"/>
  <sheetData>
    <row r="1" spans="1:1">
      <c r="A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3"/>
  <dimension ref="A1:A214"/>
  <sheetViews>
    <sheetView workbookViewId="0">
      <selection activeCell="A8" sqref="A8"/>
    </sheetView>
  </sheetViews>
  <sheetFormatPr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404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  <row r="33" spans="1:1">
      <c r="A33" t="s">
        <v>174</v>
      </c>
    </row>
    <row r="34" spans="1:1">
      <c r="A34" t="s">
        <v>175</v>
      </c>
    </row>
    <row r="35" spans="1:1">
      <c r="A35" t="s">
        <v>176</v>
      </c>
    </row>
    <row r="36" spans="1:1">
      <c r="A36" t="s">
        <v>177</v>
      </c>
    </row>
    <row r="37" spans="1:1">
      <c r="A37" t="s">
        <v>178</v>
      </c>
    </row>
    <row r="38" spans="1:1">
      <c r="A38" t="s">
        <v>179</v>
      </c>
    </row>
    <row r="39" spans="1:1">
      <c r="A39" t="s">
        <v>180</v>
      </c>
    </row>
    <row r="40" spans="1:1">
      <c r="A40" t="s">
        <v>181</v>
      </c>
    </row>
    <row r="41" spans="1:1">
      <c r="A41" t="s">
        <v>182</v>
      </c>
    </row>
    <row r="42" spans="1:1">
      <c r="A42" t="s">
        <v>183</v>
      </c>
    </row>
    <row r="43" spans="1:1">
      <c r="A43" t="s">
        <v>184</v>
      </c>
    </row>
    <row r="44" spans="1:1">
      <c r="A44" t="s">
        <v>185</v>
      </c>
    </row>
    <row r="45" spans="1:1">
      <c r="A45" t="s">
        <v>186</v>
      </c>
    </row>
    <row r="46" spans="1:1">
      <c r="A46" t="s">
        <v>187</v>
      </c>
    </row>
    <row r="47" spans="1:1">
      <c r="A47" t="s">
        <v>188</v>
      </c>
    </row>
    <row r="48" spans="1:1">
      <c r="A48" t="s">
        <v>189</v>
      </c>
    </row>
    <row r="49" spans="1:1">
      <c r="A49" t="s">
        <v>190</v>
      </c>
    </row>
    <row r="50" spans="1:1">
      <c r="A50" t="s">
        <v>191</v>
      </c>
    </row>
    <row r="51" spans="1:1">
      <c r="A51" t="s">
        <v>192</v>
      </c>
    </row>
    <row r="52" spans="1:1">
      <c r="A52" t="s">
        <v>193</v>
      </c>
    </row>
    <row r="53" spans="1:1">
      <c r="A53" t="s">
        <v>194</v>
      </c>
    </row>
    <row r="54" spans="1:1">
      <c r="A54" t="s">
        <v>195</v>
      </c>
    </row>
    <row r="55" spans="1:1">
      <c r="A55" t="s">
        <v>196</v>
      </c>
    </row>
    <row r="56" spans="1:1">
      <c r="A56" t="s">
        <v>197</v>
      </c>
    </row>
    <row r="57" spans="1:1">
      <c r="A57" t="s">
        <v>198</v>
      </c>
    </row>
    <row r="58" spans="1:1">
      <c r="A58" t="s">
        <v>199</v>
      </c>
    </row>
    <row r="59" spans="1:1">
      <c r="A59" t="s">
        <v>200</v>
      </c>
    </row>
    <row r="60" spans="1:1">
      <c r="A60" t="s">
        <v>201</v>
      </c>
    </row>
    <row r="61" spans="1:1">
      <c r="A61" t="s">
        <v>202</v>
      </c>
    </row>
    <row r="62" spans="1:1">
      <c r="A62" t="s">
        <v>203</v>
      </c>
    </row>
    <row r="63" spans="1:1">
      <c r="A63" t="s">
        <v>204</v>
      </c>
    </row>
    <row r="64" spans="1:1">
      <c r="A64" t="s">
        <v>205</v>
      </c>
    </row>
    <row r="65" spans="1:1">
      <c r="A65" t="s">
        <v>206</v>
      </c>
    </row>
    <row r="66" spans="1:1">
      <c r="A66" t="s">
        <v>207</v>
      </c>
    </row>
    <row r="67" spans="1:1">
      <c r="A67" t="s">
        <v>208</v>
      </c>
    </row>
    <row r="68" spans="1:1">
      <c r="A68" t="s">
        <v>209</v>
      </c>
    </row>
    <row r="69" spans="1:1">
      <c r="A69" t="s">
        <v>210</v>
      </c>
    </row>
    <row r="70" spans="1:1">
      <c r="A70" t="s">
        <v>211</v>
      </c>
    </row>
    <row r="71" spans="1:1">
      <c r="A71" t="s">
        <v>212</v>
      </c>
    </row>
    <row r="72" spans="1:1">
      <c r="A72" t="s">
        <v>213</v>
      </c>
    </row>
    <row r="73" spans="1:1">
      <c r="A73" t="s">
        <v>214</v>
      </c>
    </row>
    <row r="74" spans="1:1">
      <c r="A74" t="s">
        <v>215</v>
      </c>
    </row>
    <row r="75" spans="1:1">
      <c r="A75" t="s">
        <v>216</v>
      </c>
    </row>
    <row r="76" spans="1:1">
      <c r="A76" t="s">
        <v>217</v>
      </c>
    </row>
    <row r="77" spans="1:1">
      <c r="A77" t="s">
        <v>218</v>
      </c>
    </row>
    <row r="78" spans="1:1">
      <c r="A78" t="s">
        <v>219</v>
      </c>
    </row>
    <row r="79" spans="1:1">
      <c r="A79" t="s">
        <v>220</v>
      </c>
    </row>
    <row r="80" spans="1:1">
      <c r="A80" t="s">
        <v>221</v>
      </c>
    </row>
    <row r="81" spans="1:1">
      <c r="A81" t="s">
        <v>222</v>
      </c>
    </row>
    <row r="82" spans="1:1">
      <c r="A82" t="s">
        <v>223</v>
      </c>
    </row>
    <row r="83" spans="1:1">
      <c r="A83" t="s">
        <v>224</v>
      </c>
    </row>
    <row r="84" spans="1:1">
      <c r="A84" t="s">
        <v>225</v>
      </c>
    </row>
    <row r="85" spans="1:1">
      <c r="A85" t="s">
        <v>226</v>
      </c>
    </row>
    <row r="86" spans="1:1">
      <c r="A86" t="s">
        <v>227</v>
      </c>
    </row>
    <row r="87" spans="1:1">
      <c r="A87" t="s">
        <v>228</v>
      </c>
    </row>
    <row r="88" spans="1:1">
      <c r="A88" t="s">
        <v>229</v>
      </c>
    </row>
    <row r="89" spans="1:1">
      <c r="A89" t="s">
        <v>230</v>
      </c>
    </row>
    <row r="90" spans="1:1">
      <c r="A90" t="s">
        <v>231</v>
      </c>
    </row>
    <row r="91" spans="1:1">
      <c r="A91" t="s">
        <v>232</v>
      </c>
    </row>
    <row r="92" spans="1:1">
      <c r="A92" t="s">
        <v>233</v>
      </c>
    </row>
    <row r="93" spans="1:1">
      <c r="A93" t="s">
        <v>234</v>
      </c>
    </row>
    <row r="94" spans="1:1">
      <c r="A94" t="s">
        <v>235</v>
      </c>
    </row>
    <row r="95" spans="1:1">
      <c r="A95" t="s">
        <v>236</v>
      </c>
    </row>
    <row r="96" spans="1:1">
      <c r="A96" t="s">
        <v>237</v>
      </c>
    </row>
    <row r="97" spans="1:1">
      <c r="A97" t="s">
        <v>238</v>
      </c>
    </row>
    <row r="98" spans="1:1">
      <c r="A98" t="s">
        <v>239</v>
      </c>
    </row>
    <row r="99" spans="1:1">
      <c r="A99" t="s">
        <v>240</v>
      </c>
    </row>
    <row r="100" spans="1:1">
      <c r="A100" t="s">
        <v>241</v>
      </c>
    </row>
    <row r="101" spans="1:1">
      <c r="A101" t="s">
        <v>242</v>
      </c>
    </row>
    <row r="102" spans="1:1">
      <c r="A102" t="s">
        <v>243</v>
      </c>
    </row>
    <row r="103" spans="1:1">
      <c r="A103" t="s">
        <v>244</v>
      </c>
    </row>
    <row r="104" spans="1:1">
      <c r="A104" t="s">
        <v>245</v>
      </c>
    </row>
    <row r="105" spans="1:1">
      <c r="A105" t="s">
        <v>246</v>
      </c>
    </row>
    <row r="106" spans="1:1">
      <c r="A106" t="s">
        <v>247</v>
      </c>
    </row>
    <row r="107" spans="1:1">
      <c r="A107" t="s">
        <v>248</v>
      </c>
    </row>
    <row r="108" spans="1:1">
      <c r="A108" t="s">
        <v>249</v>
      </c>
    </row>
    <row r="109" spans="1:1">
      <c r="A109" t="s">
        <v>250</v>
      </c>
    </row>
    <row r="110" spans="1:1">
      <c r="A110" t="s">
        <v>251</v>
      </c>
    </row>
    <row r="111" spans="1:1">
      <c r="A111" t="s">
        <v>252</v>
      </c>
    </row>
    <row r="112" spans="1:1">
      <c r="A112" t="s">
        <v>253</v>
      </c>
    </row>
    <row r="113" spans="1:1">
      <c r="A113" t="s">
        <v>254</v>
      </c>
    </row>
    <row r="114" spans="1:1">
      <c r="A114" t="s">
        <v>255</v>
      </c>
    </row>
    <row r="115" spans="1:1">
      <c r="A115" t="s">
        <v>256</v>
      </c>
    </row>
    <row r="116" spans="1:1">
      <c r="A116" t="s">
        <v>257</v>
      </c>
    </row>
    <row r="117" spans="1:1">
      <c r="A117" t="s">
        <v>258</v>
      </c>
    </row>
    <row r="118" spans="1:1">
      <c r="A118" t="s">
        <v>259</v>
      </c>
    </row>
    <row r="119" spans="1:1">
      <c r="A119" t="s">
        <v>260</v>
      </c>
    </row>
    <row r="120" spans="1:1">
      <c r="A120" t="s">
        <v>261</v>
      </c>
    </row>
    <row r="121" spans="1:1">
      <c r="A121" t="s">
        <v>262</v>
      </c>
    </row>
    <row r="122" spans="1:1">
      <c r="A122" t="s">
        <v>263</v>
      </c>
    </row>
    <row r="123" spans="1:1">
      <c r="A123" t="s">
        <v>264</v>
      </c>
    </row>
    <row r="124" spans="1:1">
      <c r="A124" t="s">
        <v>265</v>
      </c>
    </row>
    <row r="125" spans="1:1">
      <c r="A125" t="s">
        <v>266</v>
      </c>
    </row>
    <row r="126" spans="1:1">
      <c r="A126" t="s">
        <v>267</v>
      </c>
    </row>
    <row r="127" spans="1:1">
      <c r="A127" t="s">
        <v>268</v>
      </c>
    </row>
    <row r="128" spans="1:1">
      <c r="A128" t="s">
        <v>269</v>
      </c>
    </row>
    <row r="129" spans="1:1">
      <c r="A129" t="s">
        <v>270</v>
      </c>
    </row>
    <row r="130" spans="1:1">
      <c r="A130" t="s">
        <v>271</v>
      </c>
    </row>
    <row r="131" spans="1:1">
      <c r="A131" t="s">
        <v>272</v>
      </c>
    </row>
    <row r="132" spans="1:1">
      <c r="A132" t="s">
        <v>273</v>
      </c>
    </row>
    <row r="133" spans="1:1">
      <c r="A133" t="s">
        <v>274</v>
      </c>
    </row>
    <row r="134" spans="1:1">
      <c r="A134" t="s">
        <v>275</v>
      </c>
    </row>
    <row r="135" spans="1:1">
      <c r="A135" t="s">
        <v>276</v>
      </c>
    </row>
    <row r="136" spans="1:1">
      <c r="A136" t="s">
        <v>277</v>
      </c>
    </row>
    <row r="137" spans="1:1">
      <c r="A137" t="s">
        <v>278</v>
      </c>
    </row>
    <row r="138" spans="1:1">
      <c r="A138" t="s">
        <v>279</v>
      </c>
    </row>
    <row r="139" spans="1:1">
      <c r="A139" t="s">
        <v>280</v>
      </c>
    </row>
    <row r="140" spans="1:1">
      <c r="A140" t="s">
        <v>281</v>
      </c>
    </row>
    <row r="141" spans="1:1">
      <c r="A141" t="s">
        <v>282</v>
      </c>
    </row>
    <row r="142" spans="1:1">
      <c r="A142" t="s">
        <v>283</v>
      </c>
    </row>
    <row r="143" spans="1:1">
      <c r="A143" t="s">
        <v>284</v>
      </c>
    </row>
    <row r="144" spans="1:1">
      <c r="A144" t="s">
        <v>285</v>
      </c>
    </row>
    <row r="145" spans="1:1">
      <c r="A145" t="s">
        <v>286</v>
      </c>
    </row>
    <row r="146" spans="1:1">
      <c r="A146" t="s">
        <v>287</v>
      </c>
    </row>
    <row r="147" spans="1:1">
      <c r="A147" t="s">
        <v>288</v>
      </c>
    </row>
    <row r="148" spans="1:1">
      <c r="A148" t="s">
        <v>289</v>
      </c>
    </row>
    <row r="149" spans="1:1">
      <c r="A149" t="s">
        <v>290</v>
      </c>
    </row>
    <row r="150" spans="1:1">
      <c r="A150" t="s">
        <v>291</v>
      </c>
    </row>
    <row r="151" spans="1:1">
      <c r="A151" t="s">
        <v>292</v>
      </c>
    </row>
    <row r="152" spans="1:1">
      <c r="A152" t="s">
        <v>293</v>
      </c>
    </row>
    <row r="153" spans="1:1">
      <c r="A153" t="s">
        <v>294</v>
      </c>
    </row>
    <row r="154" spans="1:1">
      <c r="A154" t="s">
        <v>295</v>
      </c>
    </row>
    <row r="155" spans="1:1">
      <c r="A155" t="s">
        <v>296</v>
      </c>
    </row>
    <row r="156" spans="1:1">
      <c r="A156" t="s">
        <v>297</v>
      </c>
    </row>
    <row r="157" spans="1:1">
      <c r="A157" t="s">
        <v>298</v>
      </c>
    </row>
    <row r="158" spans="1:1">
      <c r="A158" t="s">
        <v>299</v>
      </c>
    </row>
    <row r="159" spans="1:1">
      <c r="A159" t="s">
        <v>300</v>
      </c>
    </row>
    <row r="160" spans="1:1">
      <c r="A160" t="s">
        <v>301</v>
      </c>
    </row>
    <row r="161" spans="1:1">
      <c r="A161" t="s">
        <v>302</v>
      </c>
    </row>
    <row r="162" spans="1:1">
      <c r="A162" t="s">
        <v>303</v>
      </c>
    </row>
    <row r="163" spans="1:1">
      <c r="A163" t="s">
        <v>304</v>
      </c>
    </row>
    <row r="164" spans="1:1">
      <c r="A164" t="s">
        <v>305</v>
      </c>
    </row>
    <row r="165" spans="1:1">
      <c r="A165" t="s">
        <v>306</v>
      </c>
    </row>
    <row r="166" spans="1:1">
      <c r="A166" t="s">
        <v>307</v>
      </c>
    </row>
    <row r="167" spans="1:1">
      <c r="A167" t="s">
        <v>308</v>
      </c>
    </row>
    <row r="168" spans="1:1">
      <c r="A168" t="s">
        <v>309</v>
      </c>
    </row>
    <row r="169" spans="1:1">
      <c r="A169" t="s">
        <v>310</v>
      </c>
    </row>
    <row r="170" spans="1:1">
      <c r="A170" t="s">
        <v>311</v>
      </c>
    </row>
    <row r="171" spans="1:1">
      <c r="A171" t="s">
        <v>312</v>
      </c>
    </row>
    <row r="172" spans="1:1">
      <c r="A172" t="s">
        <v>313</v>
      </c>
    </row>
    <row r="173" spans="1:1">
      <c r="A173" t="s">
        <v>314</v>
      </c>
    </row>
    <row r="174" spans="1:1">
      <c r="A174" t="s">
        <v>315</v>
      </c>
    </row>
    <row r="175" spans="1:1">
      <c r="A175" t="s">
        <v>316</v>
      </c>
    </row>
    <row r="176" spans="1:1">
      <c r="A176" t="s">
        <v>317</v>
      </c>
    </row>
    <row r="177" spans="1:1">
      <c r="A177" t="s">
        <v>318</v>
      </c>
    </row>
    <row r="178" spans="1:1">
      <c r="A178" t="s">
        <v>319</v>
      </c>
    </row>
    <row r="179" spans="1:1">
      <c r="A179" t="s">
        <v>320</v>
      </c>
    </row>
    <row r="180" spans="1:1">
      <c r="A180" t="s">
        <v>321</v>
      </c>
    </row>
    <row r="181" spans="1:1">
      <c r="A181" t="s">
        <v>322</v>
      </c>
    </row>
    <row r="182" spans="1:1">
      <c r="A182" t="s">
        <v>323</v>
      </c>
    </row>
    <row r="183" spans="1:1">
      <c r="A183" t="s">
        <v>324</v>
      </c>
    </row>
    <row r="184" spans="1:1">
      <c r="A184" t="s">
        <v>325</v>
      </c>
    </row>
    <row r="185" spans="1:1">
      <c r="A185" t="s">
        <v>326</v>
      </c>
    </row>
    <row r="186" spans="1:1">
      <c r="A186" t="s">
        <v>327</v>
      </c>
    </row>
    <row r="187" spans="1:1">
      <c r="A187" t="s">
        <v>328</v>
      </c>
    </row>
    <row r="188" spans="1:1">
      <c r="A188" t="s">
        <v>329</v>
      </c>
    </row>
    <row r="189" spans="1:1">
      <c r="A189" t="s">
        <v>330</v>
      </c>
    </row>
    <row r="190" spans="1:1">
      <c r="A190" t="s">
        <v>331</v>
      </c>
    </row>
    <row r="191" spans="1:1">
      <c r="A191" t="s">
        <v>332</v>
      </c>
    </row>
    <row r="192" spans="1:1">
      <c r="A192" t="s">
        <v>333</v>
      </c>
    </row>
    <row r="193" spans="1:1">
      <c r="A193" t="s">
        <v>334</v>
      </c>
    </row>
    <row r="194" spans="1:1">
      <c r="A194" t="s">
        <v>335</v>
      </c>
    </row>
    <row r="195" spans="1:1">
      <c r="A195" t="s">
        <v>336</v>
      </c>
    </row>
    <row r="196" spans="1:1">
      <c r="A196" t="s">
        <v>337</v>
      </c>
    </row>
    <row r="197" spans="1:1">
      <c r="A197" t="s">
        <v>338</v>
      </c>
    </row>
    <row r="198" spans="1:1">
      <c r="A198" t="s">
        <v>339</v>
      </c>
    </row>
    <row r="199" spans="1:1">
      <c r="A199" t="s">
        <v>340</v>
      </c>
    </row>
    <row r="200" spans="1:1">
      <c r="A200" t="s">
        <v>341</v>
      </c>
    </row>
    <row r="201" spans="1:1">
      <c r="A201" t="s">
        <v>342</v>
      </c>
    </row>
    <row r="202" spans="1:1">
      <c r="A202" t="s">
        <v>343</v>
      </c>
    </row>
    <row r="203" spans="1:1">
      <c r="A203" t="s">
        <v>344</v>
      </c>
    </row>
    <row r="204" spans="1:1">
      <c r="A204" t="s">
        <v>345</v>
      </c>
    </row>
    <row r="205" spans="1:1">
      <c r="A205" t="s">
        <v>346</v>
      </c>
    </row>
    <row r="206" spans="1:1">
      <c r="A206" t="s">
        <v>347</v>
      </c>
    </row>
    <row r="207" spans="1:1">
      <c r="A207" t="s">
        <v>348</v>
      </c>
    </row>
    <row r="208" spans="1:1">
      <c r="A208" t="s">
        <v>349</v>
      </c>
    </row>
    <row r="209" spans="1:1">
      <c r="A209" t="s">
        <v>350</v>
      </c>
    </row>
    <row r="210" spans="1:1">
      <c r="A210" t="s">
        <v>351</v>
      </c>
    </row>
    <row r="211" spans="1:1">
      <c r="A211" t="s">
        <v>352</v>
      </c>
    </row>
    <row r="212" spans="1:1">
      <c r="A212" t="s">
        <v>353</v>
      </c>
    </row>
    <row r="213" spans="1:1">
      <c r="A213" t="s">
        <v>354</v>
      </c>
    </row>
    <row r="214" spans="1:1">
      <c r="A214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outlinePr showOutlineSymbols="0"/>
    <pageSetUpPr fitToPage="1"/>
  </sheetPr>
  <dimension ref="A1:P233"/>
  <sheetViews>
    <sheetView showGridLines="0" tabSelected="1" showOutlineSymbols="0" topLeftCell="M1" zoomScale="80" zoomScaleNormal="80" workbookViewId="0">
      <pane ySplit="2" topLeftCell="A153" activePane="bottomLeft" state="frozen"/>
      <selection activeCell="K48" sqref="K48"/>
      <selection pane="bottomLeft" activeCell="P179" sqref="P179"/>
    </sheetView>
  </sheetViews>
  <sheetFormatPr defaultColWidth="9.140625" defaultRowHeight="15" outlineLevelCol="1"/>
  <cols>
    <col min="1" max="1" width="17" style="5" hidden="1" customWidth="1" outlineLevel="1"/>
    <col min="2" max="2" width="19.5703125" style="5" hidden="1" customWidth="1" outlineLevel="1"/>
    <col min="3" max="3" width="12.85546875" style="5" hidden="1" customWidth="1" outlineLevel="1"/>
    <col min="4" max="4" width="9" style="5" hidden="1" customWidth="1" outlineLevel="1"/>
    <col min="5" max="5" width="12.85546875" style="5" hidden="1" customWidth="1" outlineLevel="1"/>
    <col min="6" max="6" width="9.42578125" style="5" hidden="1" customWidth="1" outlineLevel="1"/>
    <col min="7" max="7" width="9.140625" style="5" hidden="1" customWidth="1" outlineLevel="1"/>
    <col min="8" max="8" width="6.42578125" style="5" hidden="1" customWidth="1" outlineLevel="1"/>
    <col min="9" max="9" width="11.5703125" style="5" hidden="1" customWidth="1" outlineLevel="1"/>
    <col min="10" max="10" width="7.140625" style="58" hidden="1" customWidth="1" outlineLevel="1"/>
    <col min="11" max="11" width="3" style="5" customWidth="1" collapsed="1"/>
    <col min="12" max="12" width="6.140625" style="5" hidden="1" customWidth="1"/>
    <col min="13" max="13" width="73.28515625" style="5" customWidth="1"/>
    <col min="14" max="14" width="65.42578125" style="5" customWidth="1"/>
    <col min="15" max="15" width="30.7109375" style="10" bestFit="1" customWidth="1"/>
    <col min="16" max="16" width="30.7109375" style="5" customWidth="1"/>
    <col min="17" max="17" width="18.28515625" style="5" customWidth="1"/>
    <col min="18" max="16384" width="9.140625" style="5"/>
  </cols>
  <sheetData>
    <row r="1" spans="2:16" s="58" customFormat="1" ht="12" hidden="1" customHeight="1" thickBot="1">
      <c r="O1" s="57" t="e">
        <f>#REF!</f>
        <v>#REF!</v>
      </c>
      <c r="P1" s="57" t="e">
        <f>(LEFT(O1,4)-1)&amp;RIGHT(O1,4)</f>
        <v>#REF!</v>
      </c>
    </row>
    <row r="2" spans="2:16" ht="24" thickBot="1">
      <c r="M2" s="71" t="s">
        <v>856</v>
      </c>
      <c r="O2" s="66">
        <v>2019</v>
      </c>
      <c r="P2" s="66">
        <v>2018</v>
      </c>
    </row>
    <row r="3" spans="2:16">
      <c r="P3" s="10"/>
    </row>
    <row r="4" spans="2:16">
      <c r="C4" s="11"/>
      <c r="D4" s="11"/>
      <c r="L4" s="32" t="s">
        <v>1</v>
      </c>
      <c r="M4" s="61" t="s">
        <v>521</v>
      </c>
      <c r="N4" s="61" t="s">
        <v>662</v>
      </c>
      <c r="O4" s="16"/>
      <c r="P4" s="16"/>
    </row>
    <row r="5" spans="2:16" ht="15.75" thickBot="1">
      <c r="B5" s="11"/>
      <c r="C5" s="11"/>
      <c r="D5" s="11"/>
      <c r="L5" s="32"/>
      <c r="O5" s="25"/>
      <c r="P5" s="25"/>
    </row>
    <row r="6" spans="2:16" ht="22.5" thickTop="1" thickBot="1">
      <c r="B6" s="11"/>
      <c r="C6" s="11"/>
      <c r="D6" s="11"/>
      <c r="J6" s="58" t="s">
        <v>430</v>
      </c>
      <c r="L6" s="32"/>
      <c r="M6" s="24" t="s">
        <v>366</v>
      </c>
      <c r="N6" s="24" t="s">
        <v>366</v>
      </c>
      <c r="O6" s="24">
        <f>O9+O19+O27</f>
        <v>1420353.96</v>
      </c>
      <c r="P6" s="24">
        <f>P9+P19+P27</f>
        <v>1409558.2899999998</v>
      </c>
    </row>
    <row r="7" spans="2:16" ht="16.5" thickTop="1" thickBot="1">
      <c r="B7" s="11"/>
      <c r="C7" s="11"/>
      <c r="D7" s="11"/>
      <c r="L7" s="32"/>
      <c r="M7" s="41"/>
      <c r="N7" s="41"/>
      <c r="O7" s="25"/>
      <c r="P7" s="25"/>
    </row>
    <row r="8" spans="2:16" ht="20.25" thickTop="1" thickBot="1">
      <c r="B8" s="11"/>
      <c r="C8" s="11"/>
      <c r="D8" s="11"/>
      <c r="L8" s="32" t="s">
        <v>2</v>
      </c>
      <c r="M8" s="36" t="s">
        <v>854</v>
      </c>
      <c r="N8" s="36" t="s">
        <v>855</v>
      </c>
      <c r="O8" s="16"/>
      <c r="P8" s="16"/>
    </row>
    <row r="9" spans="2:16" ht="15.75" thickTop="1">
      <c r="B9" s="11"/>
      <c r="C9" s="11"/>
      <c r="D9" s="11"/>
      <c r="J9" s="58" t="s">
        <v>409</v>
      </c>
      <c r="L9" s="32"/>
      <c r="M9" s="7" t="s">
        <v>367</v>
      </c>
      <c r="N9" s="7" t="s">
        <v>367</v>
      </c>
      <c r="O9" s="17">
        <f>IF(O8="",SUM(O10:O16),O8)</f>
        <v>16790.489999999998</v>
      </c>
      <c r="P9" s="17">
        <f>IF(P8="",SUM(P10:P16),P8)</f>
        <v>28899.88</v>
      </c>
    </row>
    <row r="10" spans="2:16">
      <c r="B10" s="11"/>
      <c r="C10" s="11"/>
      <c r="D10" s="11"/>
      <c r="L10" s="32" t="s">
        <v>3</v>
      </c>
      <c r="M10" s="4" t="s">
        <v>522</v>
      </c>
      <c r="N10" s="4" t="s">
        <v>663</v>
      </c>
      <c r="O10" s="16"/>
      <c r="P10" s="16"/>
    </row>
    <row r="11" spans="2:16">
      <c r="L11" s="32" t="s">
        <v>4</v>
      </c>
      <c r="M11" s="4" t="s">
        <v>523</v>
      </c>
      <c r="N11" s="4" t="s">
        <v>664</v>
      </c>
      <c r="O11" s="16">
        <v>10895.11</v>
      </c>
      <c r="P11" s="16">
        <v>18913.88</v>
      </c>
    </row>
    <row r="12" spans="2:16">
      <c r="L12" s="32" t="s">
        <v>5</v>
      </c>
      <c r="M12" s="4" t="s">
        <v>524</v>
      </c>
      <c r="N12" s="4" t="s">
        <v>665</v>
      </c>
      <c r="O12" s="16"/>
      <c r="P12" s="16"/>
    </row>
    <row r="13" spans="2:16" ht="13.5" customHeight="1">
      <c r="L13" s="32" t="s">
        <v>6</v>
      </c>
      <c r="M13" s="4" t="s">
        <v>525</v>
      </c>
      <c r="N13" s="4" t="s">
        <v>666</v>
      </c>
      <c r="O13" s="16">
        <v>207.13</v>
      </c>
      <c r="P13" s="16">
        <v>469.73</v>
      </c>
    </row>
    <row r="14" spans="2:16" ht="17.25" customHeight="1">
      <c r="L14" s="32" t="s">
        <v>7</v>
      </c>
      <c r="M14" s="4" t="s">
        <v>526</v>
      </c>
      <c r="N14" s="4" t="s">
        <v>667</v>
      </c>
      <c r="O14" s="16"/>
      <c r="P14" s="16"/>
    </row>
    <row r="15" spans="2:16">
      <c r="L15" s="32" t="s">
        <v>8</v>
      </c>
      <c r="M15" s="4" t="s">
        <v>527</v>
      </c>
      <c r="N15" s="4" t="s">
        <v>668</v>
      </c>
      <c r="O15" s="16"/>
      <c r="P15" s="16"/>
    </row>
    <row r="16" spans="2:16">
      <c r="L16" s="32" t="s">
        <v>9</v>
      </c>
      <c r="M16" s="4" t="s">
        <v>528</v>
      </c>
      <c r="N16" s="4" t="s">
        <v>669</v>
      </c>
      <c r="O16" s="16">
        <v>5688.25</v>
      </c>
      <c r="P16" s="16">
        <v>9516.27</v>
      </c>
    </row>
    <row r="17" spans="10:16" ht="15.75" thickBot="1">
      <c r="L17" s="32"/>
      <c r="M17" s="42"/>
      <c r="N17" s="42"/>
      <c r="O17" s="25"/>
      <c r="P17" s="25"/>
    </row>
    <row r="18" spans="10:16" ht="21" customHeight="1" thickTop="1" thickBot="1">
      <c r="L18" s="32" t="s">
        <v>10</v>
      </c>
      <c r="M18" s="36" t="s">
        <v>853</v>
      </c>
      <c r="N18" s="36" t="s">
        <v>852</v>
      </c>
      <c r="O18" s="16"/>
      <c r="P18" s="16"/>
    </row>
    <row r="19" spans="10:16" ht="14.25" customHeight="1" thickTop="1">
      <c r="J19" s="58" t="s">
        <v>410</v>
      </c>
      <c r="L19" s="32"/>
      <c r="M19" s="7" t="s">
        <v>368</v>
      </c>
      <c r="N19" s="7" t="s">
        <v>368</v>
      </c>
      <c r="O19" s="17">
        <f>IF(O18="",SUM(O20:O24),O18)</f>
        <v>1396627.95</v>
      </c>
      <c r="P19" s="17">
        <f>IF(P18="",SUM(P20:P24),P18)</f>
        <v>1373722.89</v>
      </c>
    </row>
    <row r="20" spans="10:16" ht="16.5" customHeight="1">
      <c r="J20" s="59"/>
      <c r="L20" s="32" t="s">
        <v>11</v>
      </c>
      <c r="M20" s="4" t="s">
        <v>529</v>
      </c>
      <c r="N20" s="4" t="s">
        <v>670</v>
      </c>
      <c r="O20" s="16">
        <v>772743.29</v>
      </c>
      <c r="P20" s="16">
        <v>758743.29</v>
      </c>
    </row>
    <row r="21" spans="10:16">
      <c r="L21" s="32" t="s">
        <v>12</v>
      </c>
      <c r="M21" s="4" t="s">
        <v>530</v>
      </c>
      <c r="N21" s="4" t="s">
        <v>671</v>
      </c>
      <c r="O21" s="16">
        <v>559233.61</v>
      </c>
      <c r="P21" s="16">
        <v>552587.88</v>
      </c>
    </row>
    <row r="22" spans="10:16">
      <c r="L22" s="32" t="s">
        <v>13</v>
      </c>
      <c r="M22" s="4" t="s">
        <v>531</v>
      </c>
      <c r="N22" s="4" t="s">
        <v>672</v>
      </c>
      <c r="O22" s="16">
        <v>53504.27</v>
      </c>
      <c r="P22" s="16">
        <v>51731.839999999997</v>
      </c>
    </row>
    <row r="23" spans="10:16">
      <c r="L23" s="32" t="s">
        <v>14</v>
      </c>
      <c r="M23" s="4" t="s">
        <v>532</v>
      </c>
      <c r="N23" s="4" t="s">
        <v>673</v>
      </c>
      <c r="O23" s="16">
        <v>11146.78</v>
      </c>
      <c r="P23" s="16">
        <v>10659.88</v>
      </c>
    </row>
    <row r="24" spans="10:16">
      <c r="L24" s="32" t="s">
        <v>15</v>
      </c>
      <c r="M24" s="4" t="s">
        <v>533</v>
      </c>
      <c r="N24" s="4" t="s">
        <v>668</v>
      </c>
      <c r="O24" s="16"/>
      <c r="P24" s="16"/>
    </row>
    <row r="25" spans="10:16" ht="15" customHeight="1" thickBot="1">
      <c r="L25" s="32"/>
      <c r="M25" s="42"/>
      <c r="N25" s="42"/>
      <c r="O25" s="25"/>
      <c r="P25" s="25"/>
    </row>
    <row r="26" spans="10:16" ht="18.75" customHeight="1" thickTop="1" thickBot="1">
      <c r="L26" s="32" t="s">
        <v>16</v>
      </c>
      <c r="M26" s="36" t="s">
        <v>850</v>
      </c>
      <c r="N26" s="36" t="s">
        <v>851</v>
      </c>
      <c r="O26" s="16"/>
      <c r="P26" s="16"/>
    </row>
    <row r="27" spans="10:16" ht="15.95" customHeight="1" thickTop="1">
      <c r="J27" s="58" t="s">
        <v>431</v>
      </c>
      <c r="L27" s="32"/>
      <c r="M27" s="7" t="s">
        <v>369</v>
      </c>
      <c r="N27" s="7" t="s">
        <v>369</v>
      </c>
      <c r="O27" s="17">
        <f>IF(O26="",O29+O35+O49+O50,O26)</f>
        <v>6935.52</v>
      </c>
      <c r="P27" s="17">
        <f>IF(P26="",P29+P35+P49+P50,P26)</f>
        <v>6935.52</v>
      </c>
    </row>
    <row r="28" spans="10:16" ht="15.95" customHeight="1">
      <c r="L28" s="32"/>
      <c r="O28" s="25"/>
      <c r="P28" s="25"/>
    </row>
    <row r="29" spans="10:16" ht="15.95" customHeight="1">
      <c r="J29" s="58" t="s">
        <v>432</v>
      </c>
      <c r="L29" s="32"/>
      <c r="M29" s="20" t="s">
        <v>370</v>
      </c>
      <c r="N29" s="20" t="s">
        <v>370</v>
      </c>
      <c r="O29" s="20">
        <f>SUM(O30:O33)</f>
        <v>0</v>
      </c>
      <c r="P29" s="20">
        <f>SUM(P30:P33)</f>
        <v>0</v>
      </c>
    </row>
    <row r="30" spans="10:16">
      <c r="L30" s="32" t="s">
        <v>17</v>
      </c>
      <c r="M30" s="4" t="s">
        <v>534</v>
      </c>
      <c r="N30" s="4" t="s">
        <v>674</v>
      </c>
      <c r="O30" s="16"/>
      <c r="P30" s="16"/>
    </row>
    <row r="31" spans="10:16">
      <c r="L31" s="32" t="s">
        <v>18</v>
      </c>
      <c r="M31" s="4" t="s">
        <v>535</v>
      </c>
      <c r="N31" s="4" t="s">
        <v>675</v>
      </c>
      <c r="O31" s="16"/>
      <c r="P31" s="16"/>
    </row>
    <row r="32" spans="10:16">
      <c r="L32" s="32" t="s">
        <v>19</v>
      </c>
      <c r="M32" s="4" t="s">
        <v>536</v>
      </c>
      <c r="N32" s="4" t="s">
        <v>676</v>
      </c>
      <c r="O32" s="16"/>
      <c r="P32" s="16"/>
    </row>
    <row r="33" spans="10:16">
      <c r="L33" s="32" t="s">
        <v>20</v>
      </c>
      <c r="M33" s="4" t="s">
        <v>537</v>
      </c>
      <c r="N33" s="4" t="s">
        <v>677</v>
      </c>
      <c r="O33" s="16"/>
      <c r="P33" s="16"/>
    </row>
    <row r="34" spans="10:16">
      <c r="L34" s="32"/>
      <c r="O34" s="25"/>
      <c r="P34" s="25"/>
    </row>
    <row r="35" spans="10:16">
      <c r="J35" s="58" t="s">
        <v>433</v>
      </c>
      <c r="L35" s="32"/>
      <c r="M35" s="20" t="s">
        <v>371</v>
      </c>
      <c r="N35" s="20" t="s">
        <v>371</v>
      </c>
      <c r="O35" s="20">
        <f>SUM(O36:O43)</f>
        <v>0</v>
      </c>
      <c r="P35" s="20">
        <f>SUM(P36:P43)</f>
        <v>0</v>
      </c>
    </row>
    <row r="36" spans="10:16">
      <c r="L36" s="32" t="s">
        <v>21</v>
      </c>
      <c r="M36" s="4" t="s">
        <v>538</v>
      </c>
      <c r="N36" s="4" t="s">
        <v>678</v>
      </c>
      <c r="O36" s="16"/>
      <c r="P36" s="16"/>
    </row>
    <row r="37" spans="10:16">
      <c r="L37" s="32" t="s">
        <v>22</v>
      </c>
      <c r="M37" s="4" t="s">
        <v>538</v>
      </c>
      <c r="N37" s="4" t="s">
        <v>679</v>
      </c>
      <c r="O37" s="16"/>
      <c r="P37" s="16"/>
    </row>
    <row r="38" spans="10:16">
      <c r="L38" s="32" t="s">
        <v>23</v>
      </c>
      <c r="M38" s="4" t="s">
        <v>539</v>
      </c>
      <c r="N38" s="4" t="s">
        <v>680</v>
      </c>
      <c r="O38" s="16"/>
      <c r="P38" s="16"/>
    </row>
    <row r="39" spans="10:16" ht="14.25" customHeight="1">
      <c r="L39" s="32" t="s">
        <v>24</v>
      </c>
      <c r="M39" s="4" t="s">
        <v>539</v>
      </c>
      <c r="N39" s="4" t="s">
        <v>681</v>
      </c>
      <c r="O39" s="16"/>
      <c r="P39" s="16"/>
    </row>
    <row r="40" spans="10:16" ht="17.25" customHeight="1">
      <c r="L40" s="32" t="s">
        <v>25</v>
      </c>
      <c r="M40" s="4" t="s">
        <v>540</v>
      </c>
      <c r="N40" s="4" t="s">
        <v>682</v>
      </c>
      <c r="O40" s="16"/>
      <c r="P40" s="16"/>
    </row>
    <row r="41" spans="10:16">
      <c r="L41" s="32" t="s">
        <v>26</v>
      </c>
      <c r="M41" s="4" t="s">
        <v>540</v>
      </c>
      <c r="N41" s="4" t="s">
        <v>683</v>
      </c>
      <c r="O41" s="16"/>
      <c r="P41" s="16"/>
    </row>
    <row r="42" spans="10:16">
      <c r="L42" s="32" t="s">
        <v>27</v>
      </c>
      <c r="M42" s="4" t="s">
        <v>541</v>
      </c>
      <c r="N42" s="4" t="s">
        <v>684</v>
      </c>
      <c r="O42" s="16"/>
      <c r="P42" s="16"/>
    </row>
    <row r="43" spans="10:16">
      <c r="L43" s="32" t="s">
        <v>28</v>
      </c>
      <c r="M43" s="4" t="s">
        <v>542</v>
      </c>
      <c r="N43" s="4" t="s">
        <v>685</v>
      </c>
      <c r="O43" s="16"/>
      <c r="P43" s="16"/>
    </row>
    <row r="44" spans="10:16" ht="6.75" customHeight="1">
      <c r="L44" s="32"/>
      <c r="O44" s="25"/>
      <c r="P44" s="25"/>
    </row>
    <row r="45" spans="10:16">
      <c r="J45" s="58" t="s">
        <v>434</v>
      </c>
      <c r="L45" s="32"/>
      <c r="M45" s="27" t="s">
        <v>397</v>
      </c>
      <c r="N45" s="27" t="s">
        <v>397</v>
      </c>
      <c r="O45" s="20">
        <f>O36+O38+O40+O42</f>
        <v>0</v>
      </c>
      <c r="P45" s="20">
        <f>P36+P38+P40+P42</f>
        <v>0</v>
      </c>
    </row>
    <row r="46" spans="10:16" ht="6" customHeight="1">
      <c r="L46" s="32"/>
      <c r="O46" s="25"/>
      <c r="P46" s="25"/>
    </row>
    <row r="47" spans="10:16">
      <c r="J47" s="58" t="s">
        <v>435</v>
      </c>
      <c r="L47" s="32"/>
      <c r="M47" s="27" t="s">
        <v>372</v>
      </c>
      <c r="N47" s="27" t="s">
        <v>372</v>
      </c>
      <c r="O47" s="20">
        <f>O37+O39+O41+O43</f>
        <v>0</v>
      </c>
      <c r="P47" s="20">
        <f>P37+P39+P41+P43</f>
        <v>0</v>
      </c>
    </row>
    <row r="48" spans="10:16" ht="9.75" customHeight="1">
      <c r="L48" s="32"/>
      <c r="O48" s="25"/>
      <c r="P48" s="25"/>
    </row>
    <row r="49" spans="10:16" ht="15.95" customHeight="1">
      <c r="L49" s="32" t="s">
        <v>29</v>
      </c>
      <c r="M49" s="4" t="s">
        <v>543</v>
      </c>
      <c r="N49" s="4" t="s">
        <v>686</v>
      </c>
      <c r="O49" s="16">
        <v>6935.52</v>
      </c>
      <c r="P49" s="16">
        <v>6935.52</v>
      </c>
    </row>
    <row r="50" spans="10:16">
      <c r="L50" s="32" t="s">
        <v>30</v>
      </c>
      <c r="M50" s="4" t="s">
        <v>544</v>
      </c>
      <c r="N50" s="4" t="s">
        <v>687</v>
      </c>
      <c r="O50" s="16"/>
      <c r="P50" s="16"/>
    </row>
    <row r="51" spans="10:16" ht="15.75" thickBot="1">
      <c r="L51" s="32"/>
      <c r="O51" s="25"/>
      <c r="P51" s="25"/>
    </row>
    <row r="52" spans="10:16" ht="22.5" thickTop="1" thickBot="1">
      <c r="J52" s="58" t="s">
        <v>436</v>
      </c>
      <c r="L52" s="32"/>
      <c r="M52" s="23" t="s">
        <v>373</v>
      </c>
      <c r="N52" s="23" t="s">
        <v>373</v>
      </c>
      <c r="O52" s="24">
        <f>O55+O63+O98+O107</f>
        <v>1396995.8199999998</v>
      </c>
      <c r="P52" s="24">
        <f>P55+P63+P98+P107</f>
        <v>1658111.96</v>
      </c>
    </row>
    <row r="53" spans="10:16" ht="16.5" thickTop="1" thickBot="1">
      <c r="L53" s="32"/>
      <c r="M53" s="41"/>
      <c r="N53" s="41"/>
      <c r="O53" s="25"/>
      <c r="P53" s="25"/>
    </row>
    <row r="54" spans="10:16" ht="20.25" thickTop="1" thickBot="1">
      <c r="L54" s="32" t="s">
        <v>31</v>
      </c>
      <c r="M54" s="36" t="s">
        <v>788</v>
      </c>
      <c r="N54" s="36" t="s">
        <v>789</v>
      </c>
      <c r="O54" s="16"/>
      <c r="P54" s="16"/>
    </row>
    <row r="55" spans="10:16" ht="15.75" thickTop="1">
      <c r="J55" s="58" t="s">
        <v>437</v>
      </c>
      <c r="L55" s="32"/>
      <c r="M55" s="7" t="s">
        <v>374</v>
      </c>
      <c r="N55" s="7" t="s">
        <v>374</v>
      </c>
      <c r="O55" s="17">
        <f>IF(O54="",SUM(O56:O60),O54)</f>
        <v>179084</v>
      </c>
      <c r="P55" s="17">
        <f>IF(P54="",SUM(P56:P60),P54)</f>
        <v>172150</v>
      </c>
    </row>
    <row r="56" spans="10:16">
      <c r="L56" s="32" t="s">
        <v>32</v>
      </c>
      <c r="M56" s="4" t="s">
        <v>545</v>
      </c>
      <c r="N56" s="4" t="s">
        <v>688</v>
      </c>
      <c r="O56" s="16">
        <v>135211</v>
      </c>
      <c r="P56" s="16">
        <v>133200</v>
      </c>
    </row>
    <row r="57" spans="10:16">
      <c r="L57" s="32" t="s">
        <v>33</v>
      </c>
      <c r="M57" s="4" t="s">
        <v>546</v>
      </c>
      <c r="N57" s="4" t="s">
        <v>689</v>
      </c>
      <c r="O57" s="16">
        <v>43873</v>
      </c>
      <c r="P57" s="16">
        <v>38950</v>
      </c>
    </row>
    <row r="58" spans="10:16">
      <c r="L58" s="32" t="s">
        <v>34</v>
      </c>
      <c r="M58" s="4" t="s">
        <v>547</v>
      </c>
      <c r="N58" s="4" t="s">
        <v>690</v>
      </c>
      <c r="O58" s="16"/>
      <c r="P58" s="16"/>
    </row>
    <row r="59" spans="10:16">
      <c r="L59" s="32" t="s">
        <v>35</v>
      </c>
      <c r="M59" s="4" t="s">
        <v>548</v>
      </c>
      <c r="N59" s="4" t="s">
        <v>691</v>
      </c>
      <c r="O59" s="16"/>
      <c r="P59" s="16"/>
    </row>
    <row r="60" spans="10:16" ht="15" customHeight="1">
      <c r="L60" s="32" t="s">
        <v>36</v>
      </c>
      <c r="M60" s="4" t="s">
        <v>549</v>
      </c>
      <c r="N60" s="4" t="s">
        <v>692</v>
      </c>
      <c r="O60" s="16"/>
      <c r="P60" s="16"/>
    </row>
    <row r="61" spans="10:16" ht="15" customHeight="1" thickBot="1">
      <c r="L61" s="32"/>
      <c r="M61" s="42"/>
      <c r="N61" s="42"/>
      <c r="O61" s="25"/>
      <c r="P61" s="25"/>
    </row>
    <row r="62" spans="10:16" ht="21" customHeight="1" thickTop="1" thickBot="1">
      <c r="L62" s="32" t="s">
        <v>37</v>
      </c>
      <c r="M62" s="36" t="s">
        <v>550</v>
      </c>
      <c r="N62" s="36" t="s">
        <v>693</v>
      </c>
      <c r="O62" s="16"/>
      <c r="P62" s="16"/>
    </row>
    <row r="63" spans="10:16" ht="16.5" customHeight="1" thickTop="1">
      <c r="J63" s="58" t="s">
        <v>438</v>
      </c>
      <c r="L63" s="32"/>
      <c r="M63" s="7" t="s">
        <v>375</v>
      </c>
      <c r="N63" s="7" t="s">
        <v>375</v>
      </c>
      <c r="O63" s="17">
        <f>IF(O62="",SUM(O87,O89,O92,O95),O62)</f>
        <v>1209122.68</v>
      </c>
      <c r="P63" s="17">
        <f>IF(P62="",SUM(P87,P89,P92,P95),P62)</f>
        <v>1430904.8699999999</v>
      </c>
    </row>
    <row r="64" spans="10:16" ht="18.75" customHeight="1">
      <c r="L64" s="32" t="s">
        <v>38</v>
      </c>
      <c r="M64" s="4" t="s">
        <v>790</v>
      </c>
      <c r="N64" s="4" t="s">
        <v>793</v>
      </c>
      <c r="O64" s="16">
        <v>1136914.22</v>
      </c>
      <c r="P64" s="16">
        <v>1371258.84</v>
      </c>
    </row>
    <row r="65" spans="12:16">
      <c r="L65" s="32" t="s">
        <v>39</v>
      </c>
      <c r="M65" s="4" t="s">
        <v>795</v>
      </c>
      <c r="N65" s="4" t="s">
        <v>794</v>
      </c>
      <c r="O65" s="16"/>
      <c r="P65" s="16"/>
    </row>
    <row r="66" spans="12:16">
      <c r="L66" s="32" t="s">
        <v>40</v>
      </c>
      <c r="M66" s="4" t="s">
        <v>551</v>
      </c>
      <c r="N66" s="4" t="s">
        <v>694</v>
      </c>
      <c r="O66" s="16"/>
      <c r="P66" s="16"/>
    </row>
    <row r="67" spans="12:16">
      <c r="L67" s="32" t="s">
        <v>41</v>
      </c>
      <c r="M67" s="4" t="s">
        <v>552</v>
      </c>
      <c r="N67" s="4" t="s">
        <v>695</v>
      </c>
      <c r="O67" s="16"/>
      <c r="P67" s="16"/>
    </row>
    <row r="68" spans="12:16">
      <c r="L68" s="32" t="s">
        <v>42</v>
      </c>
      <c r="M68" s="4" t="s">
        <v>553</v>
      </c>
      <c r="N68" s="4" t="s">
        <v>696</v>
      </c>
      <c r="O68" s="16"/>
      <c r="P68" s="16"/>
    </row>
    <row r="69" spans="12:16">
      <c r="L69" s="32" t="s">
        <v>43</v>
      </c>
      <c r="M69" s="4" t="s">
        <v>554</v>
      </c>
      <c r="N69" s="4" t="s">
        <v>697</v>
      </c>
      <c r="O69" s="16"/>
      <c r="P69" s="16"/>
    </row>
    <row r="70" spans="12:16">
      <c r="L70" s="32" t="s">
        <v>44</v>
      </c>
      <c r="M70" s="4" t="s">
        <v>555</v>
      </c>
      <c r="N70" s="4" t="s">
        <v>698</v>
      </c>
      <c r="O70" s="16"/>
      <c r="P70" s="16"/>
    </row>
    <row r="71" spans="12:16">
      <c r="L71" s="32" t="s">
        <v>45</v>
      </c>
      <c r="M71" s="4" t="s">
        <v>556</v>
      </c>
      <c r="N71" s="4" t="s">
        <v>699</v>
      </c>
      <c r="O71" s="16"/>
      <c r="P71" s="16"/>
    </row>
    <row r="72" spans="12:16">
      <c r="L72" s="32" t="s">
        <v>46</v>
      </c>
      <c r="M72" s="4" t="s">
        <v>796</v>
      </c>
      <c r="N72" s="4" t="s">
        <v>792</v>
      </c>
      <c r="O72" s="16">
        <v>14619.78</v>
      </c>
      <c r="P72" s="16">
        <v>12138.45</v>
      </c>
    </row>
    <row r="73" spans="12:16">
      <c r="L73" s="32" t="s">
        <v>47</v>
      </c>
      <c r="M73" s="4" t="s">
        <v>797</v>
      </c>
      <c r="N73" s="4" t="s">
        <v>791</v>
      </c>
      <c r="O73" s="16">
        <v>16283.06</v>
      </c>
      <c r="P73" s="16">
        <v>16283.06</v>
      </c>
    </row>
    <row r="74" spans="12:16">
      <c r="L74" s="32" t="s">
        <v>48</v>
      </c>
      <c r="M74" s="4" t="s">
        <v>557</v>
      </c>
      <c r="N74" s="4" t="s">
        <v>700</v>
      </c>
      <c r="O74" s="16">
        <v>25556.799999999999</v>
      </c>
      <c r="P74" s="16">
        <v>15475.7</v>
      </c>
    </row>
    <row r="75" spans="12:16" ht="15.95" customHeight="1">
      <c r="L75" s="32" t="s">
        <v>49</v>
      </c>
      <c r="M75" s="4" t="s">
        <v>558</v>
      </c>
      <c r="N75" s="4" t="s">
        <v>701</v>
      </c>
      <c r="O75" s="16"/>
      <c r="P75" s="16"/>
    </row>
    <row r="76" spans="12:16">
      <c r="L76" s="32" t="s">
        <v>50</v>
      </c>
      <c r="M76" s="4" t="s">
        <v>798</v>
      </c>
      <c r="N76" s="4" t="s">
        <v>799</v>
      </c>
      <c r="O76" s="16"/>
      <c r="P76" s="16"/>
    </row>
    <row r="77" spans="12:16">
      <c r="L77" s="32" t="s">
        <v>51</v>
      </c>
      <c r="M77" s="4" t="s">
        <v>801</v>
      </c>
      <c r="N77" s="4" t="s">
        <v>800</v>
      </c>
      <c r="O77" s="16">
        <v>15748.82</v>
      </c>
      <c r="P77" s="16">
        <v>15748.82</v>
      </c>
    </row>
    <row r="78" spans="12:16">
      <c r="L78" s="32" t="s">
        <v>63</v>
      </c>
      <c r="M78" s="4" t="s">
        <v>559</v>
      </c>
      <c r="N78" s="4" t="s">
        <v>702</v>
      </c>
      <c r="O78" s="16"/>
      <c r="P78" s="16"/>
    </row>
    <row r="79" spans="12:16">
      <c r="L79" s="32" t="s">
        <v>64</v>
      </c>
      <c r="M79" s="4" t="s">
        <v>560</v>
      </c>
      <c r="N79" s="4" t="s">
        <v>703</v>
      </c>
      <c r="O79" s="16"/>
      <c r="P79" s="16"/>
    </row>
    <row r="80" spans="12:16">
      <c r="L80" s="32" t="s">
        <v>65</v>
      </c>
      <c r="M80" s="4" t="s">
        <v>561</v>
      </c>
      <c r="N80" s="4" t="s">
        <v>704</v>
      </c>
      <c r="O80" s="16"/>
      <c r="P80" s="16"/>
    </row>
    <row r="81" spans="10:16">
      <c r="L81" s="32" t="s">
        <v>66</v>
      </c>
      <c r="M81" s="4" t="s">
        <v>562</v>
      </c>
      <c r="N81" s="4" t="s">
        <v>705</v>
      </c>
      <c r="O81" s="16"/>
      <c r="P81" s="16"/>
    </row>
    <row r="82" spans="10:16">
      <c r="L82" s="32" t="s">
        <v>67</v>
      </c>
      <c r="M82" s="4" t="s">
        <v>563</v>
      </c>
      <c r="N82" s="4" t="s">
        <v>706</v>
      </c>
      <c r="O82" s="16"/>
      <c r="P82" s="16"/>
    </row>
    <row r="83" spans="10:16">
      <c r="L83" s="32" t="s">
        <v>68</v>
      </c>
      <c r="M83" s="4" t="s">
        <v>563</v>
      </c>
      <c r="N83" s="4" t="s">
        <v>707</v>
      </c>
      <c r="O83" s="16"/>
      <c r="P83" s="16"/>
    </row>
    <row r="84" spans="10:16">
      <c r="L84" s="32" t="s">
        <v>69</v>
      </c>
      <c r="M84" s="4" t="s">
        <v>804</v>
      </c>
      <c r="N84" s="4" t="s">
        <v>802</v>
      </c>
      <c r="O84" s="16"/>
      <c r="P84" s="16"/>
    </row>
    <row r="85" spans="10:16">
      <c r="L85" s="32" t="s">
        <v>70</v>
      </c>
      <c r="M85" s="4" t="s">
        <v>805</v>
      </c>
      <c r="N85" s="4" t="s">
        <v>803</v>
      </c>
      <c r="O85" s="16"/>
      <c r="P85" s="16"/>
    </row>
    <row r="86" spans="10:16" ht="10.5" customHeight="1">
      <c r="L86" s="32"/>
      <c r="O86" s="25"/>
      <c r="P86" s="25"/>
    </row>
    <row r="87" spans="10:16">
      <c r="J87" s="58" t="s">
        <v>439</v>
      </c>
      <c r="L87" s="32"/>
      <c r="M87" s="27" t="s">
        <v>376</v>
      </c>
      <c r="N87" s="27" t="s">
        <v>376</v>
      </c>
      <c r="O87" s="20">
        <f>O64+O66+O68+O70+O72+O74+O76</f>
        <v>1177090.8</v>
      </c>
      <c r="P87" s="20">
        <f>P64+P66+P68+P70+P72+P74+P76</f>
        <v>1398872.99</v>
      </c>
    </row>
    <row r="88" spans="10:16" ht="10.5" customHeight="1">
      <c r="L88" s="32"/>
      <c r="O88" s="25"/>
      <c r="P88" s="25"/>
    </row>
    <row r="89" spans="10:16">
      <c r="J89" s="58" t="s">
        <v>440</v>
      </c>
      <c r="L89" s="32"/>
      <c r="M89" s="27" t="s">
        <v>377</v>
      </c>
      <c r="N89" s="27" t="s">
        <v>377</v>
      </c>
      <c r="O89" s="20">
        <f>O65+O67+O69+O71+O73+O75+O77</f>
        <v>32031.879999999997</v>
      </c>
      <c r="P89" s="20">
        <f>P65+P67+P69+P71+P73+P75+P77</f>
        <v>32031.879999999997</v>
      </c>
    </row>
    <row r="90" spans="10:16" ht="10.5" customHeight="1" thickBot="1">
      <c r="L90" s="32"/>
      <c r="M90" s="42"/>
      <c r="N90" s="42"/>
      <c r="O90" s="25"/>
      <c r="P90" s="25"/>
    </row>
    <row r="91" spans="10:16" ht="17.25" thickTop="1" thickBot="1">
      <c r="L91" s="33" t="s">
        <v>71</v>
      </c>
      <c r="M91" s="37" t="s">
        <v>564</v>
      </c>
      <c r="N91" s="37" t="s">
        <v>708</v>
      </c>
      <c r="O91" s="16"/>
      <c r="P91" s="16"/>
    </row>
    <row r="92" spans="10:16" ht="15.75" thickTop="1">
      <c r="J92" s="58" t="s">
        <v>441</v>
      </c>
      <c r="L92" s="32"/>
      <c r="M92" s="27" t="s">
        <v>378</v>
      </c>
      <c r="N92" s="27" t="s">
        <v>378</v>
      </c>
      <c r="O92" s="17">
        <f>IF(O91="",O78+O80+O82+O84,O91)</f>
        <v>0</v>
      </c>
      <c r="P92" s="17">
        <f>IF(P91="",P78+P80+P82+P84,P91)</f>
        <v>0</v>
      </c>
    </row>
    <row r="93" spans="10:16" ht="10.5" customHeight="1" thickBot="1">
      <c r="L93" s="32"/>
      <c r="M93" s="42"/>
      <c r="N93" s="42"/>
      <c r="O93" s="25"/>
      <c r="P93" s="25"/>
    </row>
    <row r="94" spans="10:16" ht="17.25" thickTop="1" thickBot="1">
      <c r="L94" s="33" t="s">
        <v>72</v>
      </c>
      <c r="M94" s="37" t="s">
        <v>565</v>
      </c>
      <c r="N94" s="37" t="s">
        <v>709</v>
      </c>
      <c r="O94" s="16"/>
      <c r="P94" s="16"/>
    </row>
    <row r="95" spans="10:16" ht="15.95" customHeight="1" thickTop="1">
      <c r="J95" s="58" t="s">
        <v>442</v>
      </c>
      <c r="L95" s="32"/>
      <c r="M95" s="27" t="s">
        <v>379</v>
      </c>
      <c r="N95" s="27" t="s">
        <v>379</v>
      </c>
      <c r="O95" s="17">
        <f>IF(O94="",O79+O81+O83+O85,O94)</f>
        <v>0</v>
      </c>
      <c r="P95" s="17">
        <f>IF(P94="",P79+P81+P83+P85,P94)</f>
        <v>0</v>
      </c>
    </row>
    <row r="96" spans="10:16" ht="13.5" customHeight="1" thickBot="1">
      <c r="L96" s="32"/>
      <c r="M96" s="42"/>
      <c r="N96" s="42"/>
      <c r="O96" s="25"/>
      <c r="P96" s="25"/>
    </row>
    <row r="97" spans="10:16" ht="20.25" thickTop="1" thickBot="1">
      <c r="L97" s="32" t="s">
        <v>52</v>
      </c>
      <c r="M97" s="36" t="s">
        <v>566</v>
      </c>
      <c r="N97" s="36" t="s">
        <v>710</v>
      </c>
      <c r="O97" s="16"/>
      <c r="P97" s="16"/>
    </row>
    <row r="98" spans="10:16" ht="15.75" thickTop="1">
      <c r="J98" s="58" t="s">
        <v>443</v>
      </c>
      <c r="L98" s="32"/>
      <c r="M98" s="7" t="s">
        <v>380</v>
      </c>
      <c r="N98" s="7" t="s">
        <v>380</v>
      </c>
      <c r="O98" s="17">
        <f>IF(O97="",SUM(O99:O104),O97)</f>
        <v>0</v>
      </c>
      <c r="P98" s="17">
        <f>IF(P97="",SUM(P99:P104),P97)</f>
        <v>0</v>
      </c>
    </row>
    <row r="99" spans="10:16">
      <c r="L99" s="32" t="s">
        <v>53</v>
      </c>
      <c r="M99" s="4" t="s">
        <v>534</v>
      </c>
      <c r="N99" s="4" t="s">
        <v>711</v>
      </c>
      <c r="O99" s="16"/>
      <c r="P99" s="16"/>
    </row>
    <row r="100" spans="10:16">
      <c r="L100" s="32" t="s">
        <v>54</v>
      </c>
      <c r="M100" s="4" t="s">
        <v>535</v>
      </c>
      <c r="N100" s="4" t="s">
        <v>712</v>
      </c>
      <c r="O100" s="16"/>
      <c r="P100" s="16"/>
    </row>
    <row r="101" spans="10:16" ht="15" customHeight="1">
      <c r="L101" s="32" t="s">
        <v>55</v>
      </c>
      <c r="M101" s="4" t="s">
        <v>536</v>
      </c>
      <c r="N101" s="4" t="s">
        <v>713</v>
      </c>
      <c r="O101" s="16"/>
      <c r="P101" s="16"/>
    </row>
    <row r="102" spans="10:16" ht="15.95" customHeight="1">
      <c r="L102" s="32" t="s">
        <v>56</v>
      </c>
      <c r="M102" s="4" t="s">
        <v>567</v>
      </c>
      <c r="N102" s="4" t="s">
        <v>714</v>
      </c>
      <c r="O102" s="16"/>
      <c r="P102" s="16"/>
    </row>
    <row r="103" spans="10:16" ht="19.7" customHeight="1">
      <c r="L103" s="32" t="s">
        <v>57</v>
      </c>
      <c r="M103" s="4" t="s">
        <v>544</v>
      </c>
      <c r="N103" s="4" t="s">
        <v>687</v>
      </c>
      <c r="O103" s="16"/>
      <c r="P103" s="16"/>
    </row>
    <row r="104" spans="10:16" ht="15" customHeight="1">
      <c r="L104" s="32" t="s">
        <v>58</v>
      </c>
      <c r="M104" s="4" t="s">
        <v>543</v>
      </c>
      <c r="N104" s="4" t="s">
        <v>686</v>
      </c>
      <c r="O104" s="16"/>
      <c r="P104" s="16"/>
    </row>
    <row r="105" spans="10:16" ht="15" customHeight="1" thickBot="1">
      <c r="L105" s="32"/>
      <c r="M105" s="42"/>
      <c r="N105" s="42"/>
      <c r="O105" s="25"/>
      <c r="P105" s="25"/>
    </row>
    <row r="106" spans="10:16" ht="16.5" customHeight="1" thickTop="1" thickBot="1">
      <c r="L106" s="32" t="s">
        <v>59</v>
      </c>
      <c r="M106" s="36" t="s">
        <v>806</v>
      </c>
      <c r="N106" s="36" t="s">
        <v>807</v>
      </c>
      <c r="O106" s="16"/>
      <c r="P106" s="16"/>
    </row>
    <row r="107" spans="10:16" ht="16.5" customHeight="1" thickTop="1">
      <c r="J107" s="58" t="s">
        <v>444</v>
      </c>
      <c r="L107" s="32"/>
      <c r="M107" s="7" t="s">
        <v>398</v>
      </c>
      <c r="N107" s="7" t="s">
        <v>398</v>
      </c>
      <c r="O107" s="17">
        <f>IF(O106="",SUM(O108:O110),O106)</f>
        <v>8789.14</v>
      </c>
      <c r="P107" s="17">
        <f>IF(P106="",SUM(P108:P110),P106)</f>
        <v>55057.090000000004</v>
      </c>
    </row>
    <row r="108" spans="10:16">
      <c r="L108" s="32" t="s">
        <v>60</v>
      </c>
      <c r="M108" s="4" t="s">
        <v>568</v>
      </c>
      <c r="N108" s="4" t="s">
        <v>715</v>
      </c>
      <c r="O108" s="16"/>
      <c r="P108" s="16">
        <v>47960.72</v>
      </c>
    </row>
    <row r="109" spans="10:16">
      <c r="L109" s="32" t="s">
        <v>61</v>
      </c>
      <c r="M109" s="4" t="s">
        <v>569</v>
      </c>
      <c r="N109" s="4" t="s">
        <v>716</v>
      </c>
      <c r="O109" s="16"/>
      <c r="P109" s="16"/>
    </row>
    <row r="110" spans="10:16">
      <c r="L110" s="32" t="s">
        <v>62</v>
      </c>
      <c r="M110" s="4" t="s">
        <v>570</v>
      </c>
      <c r="N110" s="4" t="s">
        <v>717</v>
      </c>
      <c r="O110" s="16">
        <v>8789.14</v>
      </c>
      <c r="P110" s="16">
        <v>7096.37</v>
      </c>
    </row>
    <row r="111" spans="10:16">
      <c r="L111" s="32"/>
      <c r="M111" s="13"/>
      <c r="N111" s="13"/>
      <c r="O111" s="26"/>
      <c r="P111" s="26"/>
    </row>
    <row r="112" spans="10:16">
      <c r="L112" s="32" t="s">
        <v>73</v>
      </c>
      <c r="M112" s="4" t="s">
        <v>571</v>
      </c>
      <c r="N112" s="4" t="s">
        <v>718</v>
      </c>
      <c r="O112" s="16">
        <v>1533.54</v>
      </c>
      <c r="P112" s="16">
        <v>4340.26</v>
      </c>
    </row>
    <row r="113" spans="10:16">
      <c r="L113" s="33" t="s">
        <v>401</v>
      </c>
      <c r="M113" s="4" t="s">
        <v>572</v>
      </c>
      <c r="N113" s="4" t="s">
        <v>719</v>
      </c>
      <c r="O113" s="16"/>
      <c r="P113" s="16"/>
    </row>
    <row r="114" spans="10:16" ht="15.75" thickBot="1">
      <c r="L114" s="32"/>
      <c r="O114" s="25"/>
      <c r="P114" s="25"/>
    </row>
    <row r="115" spans="10:16" s="28" customFormat="1" ht="27.75" thickTop="1" thickBot="1">
      <c r="J115" s="60" t="s">
        <v>445</v>
      </c>
      <c r="L115" s="34"/>
      <c r="M115" s="29" t="s">
        <v>381</v>
      </c>
      <c r="N115" s="29" t="s">
        <v>381</v>
      </c>
      <c r="O115" s="30">
        <f>SUM(O112,O52,O6,O4,O113)</f>
        <v>2818883.32</v>
      </c>
      <c r="P115" s="30">
        <f>SUM(P112,P52,P6,P4,P113)</f>
        <v>3072010.51</v>
      </c>
    </row>
    <row r="116" spans="10:16" ht="15.75" thickTop="1">
      <c r="L116" s="32"/>
      <c r="O116" s="25"/>
      <c r="P116" s="25"/>
    </row>
    <row r="117" spans="10:16">
      <c r="L117" s="32"/>
      <c r="O117" s="25"/>
      <c r="P117" s="25"/>
    </row>
    <row r="118" spans="10:16">
      <c r="L118" s="32"/>
      <c r="O118" s="25"/>
      <c r="P118" s="25"/>
    </row>
    <row r="119" spans="10:16" ht="15.75" thickBot="1">
      <c r="L119" s="32"/>
      <c r="O119" s="25"/>
      <c r="P119" s="25"/>
    </row>
    <row r="120" spans="10:16" ht="20.25" thickTop="1" thickBot="1">
      <c r="J120" s="58" t="s">
        <v>446</v>
      </c>
      <c r="L120" s="32"/>
      <c r="M120" s="45" t="s">
        <v>382</v>
      </c>
      <c r="N120" s="45" t="s">
        <v>382</v>
      </c>
      <c r="O120" s="20">
        <f>SUM(O121:O132)</f>
        <v>494651.2</v>
      </c>
      <c r="P120" s="20">
        <f>SUM(P121:P132)</f>
        <v>453914.08999999997</v>
      </c>
    </row>
    <row r="121" spans="10:16" ht="15.75" thickTop="1">
      <c r="L121" s="32" t="s">
        <v>74</v>
      </c>
      <c r="M121" s="4" t="s">
        <v>847</v>
      </c>
      <c r="N121" s="4" t="s">
        <v>846</v>
      </c>
      <c r="O121" s="16">
        <v>10000</v>
      </c>
      <c r="P121" s="16">
        <v>10000</v>
      </c>
    </row>
    <row r="122" spans="10:16">
      <c r="L122" s="32" t="s">
        <v>75</v>
      </c>
      <c r="M122" s="4" t="s">
        <v>573</v>
      </c>
      <c r="N122" s="4" t="s">
        <v>720</v>
      </c>
      <c r="O122" s="16"/>
      <c r="P122" s="16"/>
    </row>
    <row r="123" spans="10:16">
      <c r="L123" s="32" t="s">
        <v>76</v>
      </c>
      <c r="M123" s="4" t="s">
        <v>848</v>
      </c>
      <c r="N123" s="4" t="s">
        <v>845</v>
      </c>
      <c r="O123" s="16"/>
      <c r="P123" s="16"/>
    </row>
    <row r="124" spans="10:16">
      <c r="K124" s="10"/>
      <c r="L124" s="32" t="s">
        <v>77</v>
      </c>
      <c r="M124" s="4" t="s">
        <v>849</v>
      </c>
      <c r="N124" s="4" t="s">
        <v>844</v>
      </c>
      <c r="O124" s="16">
        <v>13136.77</v>
      </c>
      <c r="P124" s="16">
        <v>11039.64</v>
      </c>
    </row>
    <row r="125" spans="10:16">
      <c r="L125" s="32" t="s">
        <v>78</v>
      </c>
      <c r="M125" s="4" t="s">
        <v>574</v>
      </c>
      <c r="N125" s="4" t="s">
        <v>721</v>
      </c>
      <c r="O125" s="16"/>
      <c r="P125" s="16"/>
    </row>
    <row r="126" spans="10:16" ht="15" customHeight="1">
      <c r="L126" s="32" t="s">
        <v>79</v>
      </c>
      <c r="M126" s="4" t="s">
        <v>575</v>
      </c>
      <c r="N126" s="4" t="s">
        <v>722</v>
      </c>
      <c r="O126" s="16"/>
      <c r="P126" s="16"/>
    </row>
    <row r="127" spans="10:16">
      <c r="L127" s="32" t="s">
        <v>80</v>
      </c>
      <c r="M127" s="4" t="s">
        <v>842</v>
      </c>
      <c r="N127" s="4" t="s">
        <v>843</v>
      </c>
      <c r="O127" s="16">
        <v>430777.32</v>
      </c>
      <c r="P127" s="16">
        <v>390931.79</v>
      </c>
    </row>
    <row r="128" spans="10:16">
      <c r="L128" s="32" t="s">
        <v>81</v>
      </c>
      <c r="M128" s="4" t="s">
        <v>576</v>
      </c>
      <c r="N128" s="4" t="s">
        <v>723</v>
      </c>
      <c r="O128" s="16"/>
      <c r="P128" s="16"/>
    </row>
    <row r="129" spans="10:16">
      <c r="L129" s="32" t="s">
        <v>82</v>
      </c>
      <c r="M129" s="4" t="s">
        <v>841</v>
      </c>
      <c r="N129" s="4" t="s">
        <v>839</v>
      </c>
      <c r="O129" s="16"/>
      <c r="P129" s="16"/>
    </row>
    <row r="130" spans="10:16">
      <c r="L130" s="32" t="s">
        <v>83</v>
      </c>
      <c r="M130" s="4" t="s">
        <v>840</v>
      </c>
      <c r="N130" s="4" t="s">
        <v>838</v>
      </c>
      <c r="O130" s="16">
        <v>40737.11</v>
      </c>
      <c r="P130" s="16">
        <v>41942.660000000003</v>
      </c>
    </row>
    <row r="131" spans="10:16">
      <c r="L131" s="32" t="s">
        <v>84</v>
      </c>
      <c r="M131" s="4" t="s">
        <v>577</v>
      </c>
      <c r="N131" s="4" t="s">
        <v>724</v>
      </c>
      <c r="O131" s="16"/>
      <c r="P131" s="16"/>
    </row>
    <row r="132" spans="10:16">
      <c r="L132" s="32" t="s">
        <v>85</v>
      </c>
      <c r="M132" s="4" t="s">
        <v>578</v>
      </c>
      <c r="N132" s="4" t="s">
        <v>725</v>
      </c>
      <c r="O132" s="16"/>
      <c r="P132" s="16"/>
    </row>
    <row r="133" spans="10:16" ht="15.75" thickBot="1">
      <c r="L133" s="32"/>
      <c r="M133" s="42"/>
      <c r="N133" s="42"/>
      <c r="O133" s="25"/>
      <c r="P133" s="25"/>
    </row>
    <row r="134" spans="10:16" ht="27.75" thickTop="1" thickBot="1">
      <c r="L134" s="32" t="s">
        <v>86</v>
      </c>
      <c r="M134" s="44" t="s">
        <v>837</v>
      </c>
      <c r="N134" s="44" t="s">
        <v>836</v>
      </c>
      <c r="O134" s="30"/>
      <c r="P134" s="30"/>
    </row>
    <row r="135" spans="10:16" ht="15.75" thickTop="1">
      <c r="J135" s="58" t="s">
        <v>447</v>
      </c>
      <c r="L135" s="32"/>
      <c r="M135" s="43" t="s">
        <v>383</v>
      </c>
      <c r="N135" s="43" t="s">
        <v>383</v>
      </c>
      <c r="O135" s="17">
        <f>IF(O134="",SUM(O136:O139),O134)</f>
        <v>0</v>
      </c>
      <c r="P135" s="17">
        <f>IF(P134="",SUM(P136:P139),P134)</f>
        <v>0</v>
      </c>
    </row>
    <row r="136" spans="10:16">
      <c r="L136" s="32" t="s">
        <v>87</v>
      </c>
      <c r="M136" s="4" t="s">
        <v>579</v>
      </c>
      <c r="N136" s="4" t="s">
        <v>726</v>
      </c>
      <c r="O136" s="16"/>
      <c r="P136" s="16"/>
    </row>
    <row r="137" spans="10:16">
      <c r="L137" s="32" t="s">
        <v>88</v>
      </c>
      <c r="M137" s="4" t="s">
        <v>580</v>
      </c>
      <c r="N137" s="4" t="s">
        <v>727</v>
      </c>
      <c r="O137" s="16"/>
      <c r="P137" s="16"/>
    </row>
    <row r="138" spans="10:16">
      <c r="L138" s="32" t="s">
        <v>89</v>
      </c>
      <c r="M138" s="4" t="s">
        <v>581</v>
      </c>
      <c r="N138" s="4" t="s">
        <v>728</v>
      </c>
      <c r="O138" s="16"/>
      <c r="P138" s="16"/>
    </row>
    <row r="139" spans="10:16" ht="13.5" customHeight="1">
      <c r="L139" s="32" t="s">
        <v>90</v>
      </c>
      <c r="M139" s="4" t="s">
        <v>582</v>
      </c>
      <c r="N139" s="4" t="s">
        <v>729</v>
      </c>
      <c r="O139" s="16"/>
      <c r="P139" s="16"/>
    </row>
    <row r="140" spans="10:16" ht="13.5" customHeight="1" thickBot="1">
      <c r="L140" s="32"/>
      <c r="M140" s="42"/>
      <c r="N140" s="42"/>
      <c r="O140" s="25"/>
      <c r="P140" s="25"/>
    </row>
    <row r="141" spans="10:16" ht="27.75" thickTop="1" thickBot="1">
      <c r="L141" s="32" t="s">
        <v>91</v>
      </c>
      <c r="M141" s="44" t="s">
        <v>835</v>
      </c>
      <c r="N141" s="44" t="s">
        <v>834</v>
      </c>
      <c r="O141" s="30">
        <v>365687.76</v>
      </c>
      <c r="P141" s="30">
        <v>338517.56</v>
      </c>
    </row>
    <row r="142" spans="10:16" ht="16.5" thickTop="1" thickBot="1">
      <c r="L142" s="32"/>
      <c r="O142" s="25"/>
      <c r="P142" s="25"/>
    </row>
    <row r="143" spans="10:16" ht="20.25" thickTop="1" thickBot="1">
      <c r="J143" s="58" t="s">
        <v>448</v>
      </c>
      <c r="L143" s="32"/>
      <c r="M143" s="45" t="s">
        <v>384</v>
      </c>
      <c r="N143" s="45" t="s">
        <v>384</v>
      </c>
      <c r="O143" s="20">
        <f>SUM(O181:O184)</f>
        <v>1949722.79</v>
      </c>
      <c r="P143" s="20">
        <f>SUM(P181:P184)</f>
        <v>1495480.76</v>
      </c>
    </row>
    <row r="144" spans="10:16" ht="15.75" thickTop="1">
      <c r="L144" s="32" t="s">
        <v>92</v>
      </c>
      <c r="M144" s="4" t="s">
        <v>583</v>
      </c>
      <c r="N144" s="4" t="s">
        <v>730</v>
      </c>
      <c r="O144" s="16"/>
      <c r="P144" s="16"/>
    </row>
    <row r="145" spans="12:16">
      <c r="L145" s="32" t="s">
        <v>93</v>
      </c>
      <c r="M145" s="4" t="s">
        <v>584</v>
      </c>
      <c r="N145" s="4" t="s">
        <v>731</v>
      </c>
      <c r="O145" s="16"/>
      <c r="P145" s="16"/>
    </row>
    <row r="146" spans="12:16">
      <c r="L146" s="32" t="s">
        <v>94</v>
      </c>
      <c r="M146" s="4" t="s">
        <v>585</v>
      </c>
      <c r="N146" s="4" t="s">
        <v>732</v>
      </c>
      <c r="O146" s="16"/>
      <c r="P146" s="16"/>
    </row>
    <row r="147" spans="12:16">
      <c r="L147" s="32" t="s">
        <v>95</v>
      </c>
      <c r="M147" s="4" t="s">
        <v>586</v>
      </c>
      <c r="N147" s="4" t="s">
        <v>733</v>
      </c>
      <c r="O147" s="16"/>
      <c r="P147" s="16"/>
    </row>
    <row r="148" spans="12:16">
      <c r="L148" s="32" t="s">
        <v>96</v>
      </c>
      <c r="M148" s="4" t="s">
        <v>830</v>
      </c>
      <c r="N148" s="4" t="s">
        <v>829</v>
      </c>
      <c r="O148" s="4"/>
      <c r="P148" s="4"/>
    </row>
    <row r="149" spans="12:16">
      <c r="L149" s="32" t="s">
        <v>97</v>
      </c>
      <c r="M149" s="4" t="s">
        <v>831</v>
      </c>
      <c r="N149" s="4" t="s">
        <v>828</v>
      </c>
      <c r="O149" s="4">
        <v>10488.93</v>
      </c>
      <c r="P149" s="4">
        <v>10488.93</v>
      </c>
    </row>
    <row r="150" spans="12:16">
      <c r="L150" s="32" t="s">
        <v>98</v>
      </c>
      <c r="M150" s="4" t="s">
        <v>832</v>
      </c>
      <c r="N150" s="4" t="s">
        <v>827</v>
      </c>
      <c r="O150" s="4">
        <v>144641.39000000001</v>
      </c>
      <c r="P150" s="4">
        <v>175266.65</v>
      </c>
    </row>
    <row r="151" spans="12:16">
      <c r="L151" s="32" t="s">
        <v>99</v>
      </c>
      <c r="M151" s="4" t="s">
        <v>833</v>
      </c>
      <c r="N151" s="4" t="s">
        <v>826</v>
      </c>
      <c r="O151" s="4">
        <v>1024241.48</v>
      </c>
      <c r="P151" s="4">
        <v>461262.21</v>
      </c>
    </row>
    <row r="152" spans="12:16">
      <c r="L152" s="32" t="s">
        <v>100</v>
      </c>
      <c r="M152" s="4" t="s">
        <v>587</v>
      </c>
      <c r="N152" s="4" t="s">
        <v>734</v>
      </c>
      <c r="O152" s="16"/>
      <c r="P152" s="16"/>
    </row>
    <row r="153" spans="12:16">
      <c r="L153" s="32" t="s">
        <v>101</v>
      </c>
      <c r="M153" s="4" t="s">
        <v>588</v>
      </c>
      <c r="N153" s="4" t="s">
        <v>735</v>
      </c>
      <c r="O153" s="16"/>
      <c r="P153" s="16"/>
    </row>
    <row r="154" spans="12:16">
      <c r="L154" s="32" t="s">
        <v>102</v>
      </c>
      <c r="M154" s="4" t="s">
        <v>825</v>
      </c>
      <c r="N154" s="4" t="s">
        <v>824</v>
      </c>
      <c r="O154" s="4"/>
      <c r="P154" s="4"/>
    </row>
    <row r="155" spans="12:16">
      <c r="L155" s="32" t="s">
        <v>103</v>
      </c>
      <c r="M155" s="4" t="s">
        <v>822</v>
      </c>
      <c r="N155" s="4" t="s">
        <v>823</v>
      </c>
      <c r="O155" s="4"/>
      <c r="P155" s="4"/>
    </row>
    <row r="156" spans="12:16">
      <c r="L156" s="32" t="s">
        <v>104</v>
      </c>
      <c r="M156" s="4" t="s">
        <v>589</v>
      </c>
      <c r="N156" s="4" t="s">
        <v>736</v>
      </c>
      <c r="O156" s="4"/>
      <c r="P156" s="4"/>
    </row>
    <row r="157" spans="12:16">
      <c r="L157" s="32" t="s">
        <v>105</v>
      </c>
      <c r="M157" s="4" t="s">
        <v>590</v>
      </c>
      <c r="N157" s="4" t="s">
        <v>737</v>
      </c>
      <c r="O157" s="4"/>
      <c r="P157" s="4"/>
    </row>
    <row r="158" spans="12:16">
      <c r="L158" s="32" t="s">
        <v>106</v>
      </c>
      <c r="M158" s="4" t="s">
        <v>591</v>
      </c>
      <c r="N158" s="4" t="s">
        <v>738</v>
      </c>
      <c r="O158" s="4"/>
      <c r="P158" s="4"/>
    </row>
    <row r="159" spans="12:16">
      <c r="L159" s="32" t="s">
        <v>107</v>
      </c>
      <c r="M159" s="4" t="s">
        <v>591</v>
      </c>
      <c r="N159" s="4" t="s">
        <v>739</v>
      </c>
      <c r="O159" s="4"/>
      <c r="P159" s="4"/>
    </row>
    <row r="160" spans="12:16">
      <c r="L160" s="33" t="s">
        <v>400</v>
      </c>
      <c r="M160" s="4" t="s">
        <v>592</v>
      </c>
      <c r="N160" s="4" t="s">
        <v>740</v>
      </c>
      <c r="O160" s="4"/>
      <c r="P160" s="4"/>
    </row>
    <row r="161" spans="12:16">
      <c r="L161" s="33" t="s">
        <v>399</v>
      </c>
      <c r="M161" s="4" t="s">
        <v>593</v>
      </c>
      <c r="N161" s="4" t="s">
        <v>741</v>
      </c>
      <c r="O161" s="4"/>
      <c r="P161" s="4"/>
    </row>
    <row r="162" spans="12:16" ht="15" customHeight="1">
      <c r="L162" s="32" t="s">
        <v>108</v>
      </c>
      <c r="M162" s="4" t="s">
        <v>594</v>
      </c>
      <c r="N162" s="4" t="s">
        <v>742</v>
      </c>
      <c r="O162" s="4"/>
      <c r="P162" s="4"/>
    </row>
    <row r="163" spans="12:16" ht="17.25" customHeight="1">
      <c r="L163" s="32" t="s">
        <v>109</v>
      </c>
      <c r="M163" s="4" t="s">
        <v>595</v>
      </c>
      <c r="N163" s="4" t="s">
        <v>743</v>
      </c>
      <c r="O163" s="4"/>
      <c r="P163" s="4"/>
    </row>
    <row r="164" spans="12:16" ht="16.5" customHeight="1">
      <c r="L164" s="32" t="s">
        <v>110</v>
      </c>
      <c r="M164" s="4" t="s">
        <v>820</v>
      </c>
      <c r="N164" s="4" t="s">
        <v>821</v>
      </c>
      <c r="O164" s="4">
        <v>685625.81</v>
      </c>
      <c r="P164" s="4">
        <v>597790.68999999994</v>
      </c>
    </row>
    <row r="165" spans="12:16">
      <c r="L165" s="32" t="s">
        <v>111</v>
      </c>
      <c r="M165" s="4" t="s">
        <v>596</v>
      </c>
      <c r="N165" s="4" t="s">
        <v>744</v>
      </c>
      <c r="O165" s="16"/>
      <c r="P165" s="16"/>
    </row>
    <row r="166" spans="12:16">
      <c r="L166" s="32" t="s">
        <v>112</v>
      </c>
      <c r="M166" s="4" t="s">
        <v>597</v>
      </c>
      <c r="N166" s="4" t="s">
        <v>745</v>
      </c>
      <c r="O166" s="16"/>
      <c r="P166" s="16"/>
    </row>
    <row r="167" spans="12:16">
      <c r="L167" s="32" t="s">
        <v>113</v>
      </c>
      <c r="M167" s="4" t="s">
        <v>598</v>
      </c>
      <c r="N167" s="4" t="s">
        <v>746</v>
      </c>
      <c r="O167" s="16"/>
      <c r="P167" s="16"/>
    </row>
    <row r="168" spans="12:16">
      <c r="L168" s="32" t="s">
        <v>114</v>
      </c>
      <c r="M168" s="4" t="s">
        <v>599</v>
      </c>
      <c r="N168" s="4" t="s">
        <v>747</v>
      </c>
      <c r="O168" s="16"/>
      <c r="P168" s="16"/>
    </row>
    <row r="169" spans="12:16">
      <c r="L169" s="32" t="s">
        <v>115</v>
      </c>
      <c r="M169" s="4" t="s">
        <v>600</v>
      </c>
      <c r="N169" s="4" t="s">
        <v>748</v>
      </c>
      <c r="O169" s="16"/>
      <c r="P169" s="16"/>
    </row>
    <row r="170" spans="12:16">
      <c r="L170" s="32" t="s">
        <v>116</v>
      </c>
      <c r="M170" s="4" t="s">
        <v>601</v>
      </c>
      <c r="N170" s="4" t="s">
        <v>749</v>
      </c>
      <c r="O170" s="16"/>
      <c r="P170" s="16"/>
    </row>
    <row r="171" spans="12:16">
      <c r="L171" s="32" t="s">
        <v>117</v>
      </c>
      <c r="M171" s="4" t="s">
        <v>602</v>
      </c>
      <c r="N171" s="4" t="s">
        <v>750</v>
      </c>
      <c r="O171" s="16"/>
      <c r="P171" s="16"/>
    </row>
    <row r="172" spans="12:16">
      <c r="L172" s="32" t="s">
        <v>118</v>
      </c>
      <c r="M172" s="4" t="s">
        <v>603</v>
      </c>
      <c r="N172" s="4" t="s">
        <v>751</v>
      </c>
      <c r="O172" s="16"/>
      <c r="P172" s="16"/>
    </row>
    <row r="173" spans="12:16">
      <c r="L173" s="32" t="s">
        <v>119</v>
      </c>
      <c r="M173" s="4" t="s">
        <v>604</v>
      </c>
      <c r="N173" s="4" t="s">
        <v>752</v>
      </c>
      <c r="O173" s="16"/>
      <c r="P173" s="16"/>
    </row>
    <row r="174" spans="12:16">
      <c r="L174" s="32" t="s">
        <v>120</v>
      </c>
      <c r="M174" s="4" t="s">
        <v>816</v>
      </c>
      <c r="N174" s="4" t="s">
        <v>812</v>
      </c>
      <c r="O174" s="4">
        <v>9580.33</v>
      </c>
      <c r="P174" s="4">
        <v>198322.43</v>
      </c>
    </row>
    <row r="175" spans="12:16">
      <c r="L175" s="32" t="s">
        <v>121</v>
      </c>
      <c r="M175" s="4" t="s">
        <v>817</v>
      </c>
      <c r="N175" s="4" t="s">
        <v>813</v>
      </c>
      <c r="O175" s="4"/>
      <c r="P175" s="4"/>
    </row>
    <row r="176" spans="12:16">
      <c r="L176" s="32" t="s">
        <v>122</v>
      </c>
      <c r="M176" s="4" t="s">
        <v>818</v>
      </c>
      <c r="N176" s="4" t="s">
        <v>814</v>
      </c>
      <c r="O176" s="4">
        <v>25403</v>
      </c>
      <c r="P176" s="4">
        <v>12759.04</v>
      </c>
    </row>
    <row r="177" spans="10:16">
      <c r="L177" s="32" t="s">
        <v>123</v>
      </c>
      <c r="M177" s="4" t="s">
        <v>819</v>
      </c>
      <c r="N177" s="4" t="s">
        <v>815</v>
      </c>
      <c r="O177" s="4"/>
      <c r="P177" s="4"/>
    </row>
    <row r="178" spans="10:16">
      <c r="L178" s="32" t="s">
        <v>124</v>
      </c>
      <c r="M178" s="4" t="s">
        <v>810</v>
      </c>
      <c r="N178" s="4" t="s">
        <v>811</v>
      </c>
      <c r="O178" s="4">
        <v>49741.85</v>
      </c>
      <c r="P178" s="4">
        <v>39590.81</v>
      </c>
    </row>
    <row r="179" spans="10:16">
      <c r="L179" s="32" t="s">
        <v>125</v>
      </c>
      <c r="M179" s="4" t="s">
        <v>809</v>
      </c>
      <c r="N179" s="4" t="s">
        <v>808</v>
      </c>
      <c r="O179" s="4"/>
      <c r="P179" s="4"/>
    </row>
    <row r="180" spans="10:16">
      <c r="L180" s="32"/>
      <c r="O180" s="25"/>
      <c r="P180" s="25"/>
    </row>
    <row r="181" spans="10:16" ht="15.95" customHeight="1">
      <c r="J181" s="58" t="s">
        <v>449</v>
      </c>
      <c r="L181" s="32"/>
      <c r="M181" s="46" t="s">
        <v>385</v>
      </c>
      <c r="N181" s="46" t="s">
        <v>385</v>
      </c>
      <c r="O181" s="20">
        <f>O162+O164+O166+O168+O170+O172+O174+O176+O178</f>
        <v>770350.99</v>
      </c>
      <c r="P181" s="20">
        <f>P162+P164+P166+P168+P170+P172+P174+P176+P178</f>
        <v>848462.97</v>
      </c>
    </row>
    <row r="182" spans="10:16" ht="14.25" customHeight="1">
      <c r="J182" s="58" t="s">
        <v>450</v>
      </c>
      <c r="L182" s="32"/>
      <c r="M182" s="46" t="s">
        <v>386</v>
      </c>
      <c r="N182" s="46" t="s">
        <v>386</v>
      </c>
      <c r="O182" s="17">
        <f>O144+O146+O148+O150+O152+O154+O156+O158+O160</f>
        <v>144641.39000000001</v>
      </c>
      <c r="P182" s="17">
        <f>P144+P146+P148+P150+P152+P154+P156+P158+P160</f>
        <v>175266.65</v>
      </c>
    </row>
    <row r="183" spans="10:16">
      <c r="J183" s="58" t="s">
        <v>451</v>
      </c>
      <c r="L183" s="32"/>
      <c r="M183" s="46" t="s">
        <v>387</v>
      </c>
      <c r="N183" s="46" t="s">
        <v>387</v>
      </c>
      <c r="O183" s="17">
        <f>O165+O169+O171+O173+O175+O177+O179</f>
        <v>0</v>
      </c>
      <c r="P183" s="17">
        <f>P165+P169+P171+P173+P175+P177+P179</f>
        <v>0</v>
      </c>
    </row>
    <row r="184" spans="10:16">
      <c r="J184" s="58" t="s">
        <v>452</v>
      </c>
      <c r="L184" s="32"/>
      <c r="M184" s="46" t="s">
        <v>388</v>
      </c>
      <c r="N184" s="46" t="s">
        <v>388</v>
      </c>
      <c r="O184" s="17">
        <f>O145+O147+O149+O151+O159+O153+O155+O157+O163+O167+O161</f>
        <v>1034730.41</v>
      </c>
      <c r="P184" s="17">
        <f>P145+P147+P149+P151+P159+P153+P155+P157+P163+P167+P161</f>
        <v>471751.14</v>
      </c>
    </row>
    <row r="185" spans="10:16">
      <c r="L185" s="32"/>
      <c r="O185" s="25"/>
      <c r="P185" s="25"/>
    </row>
    <row r="186" spans="10:16">
      <c r="L186" s="32" t="s">
        <v>126</v>
      </c>
      <c r="M186" s="4" t="s">
        <v>605</v>
      </c>
      <c r="N186" s="4" t="s">
        <v>718</v>
      </c>
      <c r="O186" s="16">
        <v>5077.29</v>
      </c>
      <c r="P186" s="16">
        <v>7858.76</v>
      </c>
    </row>
    <row r="187" spans="10:16">
      <c r="L187" s="32" t="s">
        <v>402</v>
      </c>
      <c r="M187" s="4" t="s">
        <v>606</v>
      </c>
      <c r="N187" s="4" t="s">
        <v>753</v>
      </c>
      <c r="O187" s="16"/>
      <c r="P187" s="16"/>
    </row>
    <row r="188" spans="10:16" ht="15.75" thickBot="1">
      <c r="L188" s="12"/>
      <c r="O188" s="25"/>
      <c r="P188" s="25"/>
    </row>
    <row r="189" spans="10:16" s="28" customFormat="1" ht="27.75" thickTop="1" thickBot="1">
      <c r="J189" s="60" t="s">
        <v>453</v>
      </c>
      <c r="M189" s="44" t="s">
        <v>389</v>
      </c>
      <c r="N189" s="44" t="s">
        <v>389</v>
      </c>
      <c r="O189" s="30">
        <f>SUM(O186,O143,O141,O135,O120,O187)</f>
        <v>2815139.04</v>
      </c>
      <c r="P189" s="30">
        <f>SUM(P186,P143,P141,P135,P120,P187)</f>
        <v>2295771.17</v>
      </c>
    </row>
    <row r="190" spans="10:16" ht="34.5" customHeight="1" thickTop="1"/>
    <row r="191" spans="10:16">
      <c r="P191" s="10"/>
    </row>
    <row r="192" spans="10:16" ht="16.5" thickBot="1">
      <c r="O192" s="51"/>
    </row>
    <row r="193" spans="13:16" ht="37.700000000000003" customHeight="1" thickTop="1" thickBot="1">
      <c r="M193" s="54"/>
      <c r="N193" s="54"/>
      <c r="O193" s="49" t="str">
        <f>IF(AND(O189-O115&gt;=-5,O189-O115&lt;=5),"ü","û")</f>
        <v>û</v>
      </c>
      <c r="P193" s="49" t="str">
        <f>IF(AND(P189-P115&gt;=-5,P189-P115&lt;=5),"ü","û")</f>
        <v>û</v>
      </c>
    </row>
    <row r="194" spans="13:16" ht="16.5" thickTop="1" thickBot="1">
      <c r="M194" s="48"/>
      <c r="N194" s="48"/>
      <c r="O194" s="5"/>
    </row>
    <row r="195" spans="13:16" ht="22.5" thickTop="1" thickBot="1">
      <c r="M195" s="48"/>
      <c r="N195" s="48"/>
      <c r="O195" s="52">
        <f>IF(ROUND(O189-O115,0)=0,"",O189-O115)</f>
        <v>-3744.2799999997951</v>
      </c>
      <c r="P195" s="52">
        <f>IF(ROUND(P189-P115,0)=0,"",P189-P115)</f>
        <v>-776239.33999999985</v>
      </c>
    </row>
    <row r="196" spans="13:16" ht="15.75" thickTop="1">
      <c r="M196" s="48"/>
      <c r="N196" s="48"/>
    </row>
    <row r="197" spans="13:16" ht="15.75" thickBot="1">
      <c r="M197" s="48"/>
      <c r="N197" s="48"/>
      <c r="O197" s="5"/>
    </row>
    <row r="198" spans="13:16" ht="37.700000000000003" customHeight="1" thickTop="1" thickBot="1">
      <c r="M198" s="55"/>
      <c r="N198" s="55"/>
      <c r="O198" s="49" t="str">
        <f>IF(AND(IS!D122-BS!O130&gt;=-5,IS!D122-BS!O130&lt;=5),"ü","û")</f>
        <v>û</v>
      </c>
      <c r="P198" s="49" t="str">
        <f>IF(AND(IS!E122-BS!P130&gt;=-5,IS!E122-BS!P130&lt;=5),"ü","û")</f>
        <v>û</v>
      </c>
    </row>
    <row r="199" spans="13:16" ht="16.5" thickTop="1" thickBot="1">
      <c r="O199" s="5"/>
    </row>
    <row r="200" spans="13:16" ht="22.5" thickTop="1" thickBot="1">
      <c r="O200" s="52">
        <f>IF(ROUND(IS!D122-BS!O130,0)=0,"",IS!D122-BS!O130)</f>
        <v>-40737.11</v>
      </c>
      <c r="P200" s="52">
        <f>IF(ROUND(IS!E122-BS!P130,0)=0,"",IS!E122-BS!P130)</f>
        <v>-41942.660000000003</v>
      </c>
    </row>
    <row r="201" spans="13:16" ht="15.75" thickTop="1"/>
    <row r="210" ht="0.75" customHeight="1"/>
    <row r="218" ht="15" customHeight="1"/>
    <row r="219" ht="0.75" customHeight="1"/>
    <row r="233" ht="15" customHeight="1"/>
  </sheetData>
  <phoneticPr fontId="5" type="noConversion"/>
  <conditionalFormatting sqref="O193:P193 O195:P195">
    <cfRule type="cellIs" dxfId="60" priority="773" stopIfTrue="1" operator="equal">
      <formula>"û"</formula>
    </cfRule>
    <cfRule type="cellIs" dxfId="59" priority="774" stopIfTrue="1" operator="equal">
      <formula>"ü"</formula>
    </cfRule>
  </conditionalFormatting>
  <conditionalFormatting sqref="O4:P4 O20:P24 O30:P33 O36:P43 O49:P50 O56:P60 O62:P62 O66:P70 O91:P91 O94:P94 O97:P97 O99:P104 O108:P110 O125:P126 O136:P139 O112:P113 O186:P187 O144:P147 O10:P16 O78:P83 O165:P173 O152:P153 O131:P132">
    <cfRule type="expression" dxfId="58" priority="212" stopIfTrue="1">
      <formula>AND(O4&lt;&gt;"",O4&lt;&gt;0)</formula>
    </cfRule>
  </conditionalFormatting>
  <conditionalFormatting sqref="O198:P198 O200:P200">
    <cfRule type="cellIs" dxfId="57" priority="58" stopIfTrue="1" operator="equal">
      <formula>"û"</formula>
    </cfRule>
    <cfRule type="cellIs" dxfId="56" priority="59" stopIfTrue="1" operator="equal">
      <formula>"ü"</formula>
    </cfRule>
  </conditionalFormatting>
  <conditionalFormatting sqref="O200">
    <cfRule type="cellIs" dxfId="55" priority="56" stopIfTrue="1" operator="equal">
      <formula>"û"</formula>
    </cfRule>
    <cfRule type="cellIs" dxfId="54" priority="57" stopIfTrue="1" operator="equal">
      <formula>"ü"</formula>
    </cfRule>
  </conditionalFormatting>
  <conditionalFormatting sqref="P200">
    <cfRule type="cellIs" dxfId="53" priority="54" stopIfTrue="1" operator="equal">
      <formula>"û"</formula>
    </cfRule>
    <cfRule type="cellIs" dxfId="52" priority="55" stopIfTrue="1" operator="equal">
      <formula>"ü"</formula>
    </cfRule>
  </conditionalFormatting>
  <conditionalFormatting sqref="P200">
    <cfRule type="cellIs" dxfId="51" priority="49" stopIfTrue="1" operator="equal">
      <formula>"û"</formula>
    </cfRule>
    <cfRule type="cellIs" dxfId="50" priority="50" stopIfTrue="1" operator="equal">
      <formula>"ü"</formula>
    </cfRule>
  </conditionalFormatting>
  <conditionalFormatting sqref="O200">
    <cfRule type="cellIs" dxfId="49" priority="47" stopIfTrue="1" operator="equal">
      <formula>"û"</formula>
    </cfRule>
    <cfRule type="cellIs" dxfId="48" priority="48" stopIfTrue="1" operator="equal">
      <formula>"ü"</formula>
    </cfRule>
  </conditionalFormatting>
  <conditionalFormatting sqref="P200">
    <cfRule type="cellIs" dxfId="47" priority="45" stopIfTrue="1" operator="equal">
      <formula>"û"</formula>
    </cfRule>
    <cfRule type="cellIs" dxfId="46" priority="46" stopIfTrue="1" operator="equal">
      <formula>"ü"</formula>
    </cfRule>
  </conditionalFormatting>
  <conditionalFormatting sqref="P200">
    <cfRule type="cellIs" dxfId="45" priority="43" stopIfTrue="1" operator="equal">
      <formula>"û"</formula>
    </cfRule>
    <cfRule type="cellIs" dxfId="44" priority="44" stopIfTrue="1" operator="equal">
      <formula>"ü"</formula>
    </cfRule>
  </conditionalFormatting>
  <conditionalFormatting sqref="P200">
    <cfRule type="cellIs" dxfId="43" priority="41" stopIfTrue="1" operator="equal">
      <formula>"û"</formula>
    </cfRule>
    <cfRule type="cellIs" dxfId="42" priority="42" stopIfTrue="1" operator="equal">
      <formula>"ü"</formula>
    </cfRule>
  </conditionalFormatting>
  <conditionalFormatting sqref="P200">
    <cfRule type="cellIs" dxfId="41" priority="39" stopIfTrue="1" operator="equal">
      <formula>"û"</formula>
    </cfRule>
    <cfRule type="cellIs" dxfId="40" priority="40" stopIfTrue="1" operator="equal">
      <formula>"ü"</formula>
    </cfRule>
  </conditionalFormatting>
  <conditionalFormatting sqref="M4 M10:M16 M30:M33 M36:M43 M49:M50 M56:M60 M66:M70 M99:M104 M108:M110 M112:M113 M125:M126 M144:M147 M186:M187 M20:M24 M136:M139 M78:M83 M165:M173 M152:M153 M131:M132">
    <cfRule type="expression" dxfId="39" priority="942" stopIfTrue="1">
      <formula>OR(AND(O4&lt;&gt;"",O4&lt;&gt;0),AND(P4&lt;&gt;"",P4&lt;&gt;0),AND(#REF!&lt;&gt;"",#REF!&lt;&gt;0))</formula>
    </cfRule>
  </conditionalFormatting>
  <conditionalFormatting sqref="N10:N16 N30:N33 N36:N43 N49:N50 N56:N60 N66:N70 N99:N104 N108:N110 N112:N113 N125:N126 N144:N147 N186:N187 N20:N24 N136:N139 N4 N78:N83 N165:N173 N152:N153 N131:N132">
    <cfRule type="expression" dxfId="38" priority="944" stopIfTrue="1">
      <formula>OR(AND(#REF!&lt;&gt;"",#REF!&lt;&gt;0),AND(Q4&lt;&gt;"",Q4&lt;&gt;0),AND(#REF!&lt;&gt;"",#REF!&lt;&gt;0))</formula>
    </cfRule>
  </conditionalFormatting>
  <conditionalFormatting sqref="M33">
    <cfRule type="expression" dxfId="37" priority="971" stopIfTrue="1">
      <formula>OR(O33&lt;&gt;"",P33&lt;&gt;"",#REF!&lt;&gt;"")</formula>
    </cfRule>
  </conditionalFormatting>
  <conditionalFormatting sqref="M62 M91 M94 M97">
    <cfRule type="expression" dxfId="36" priority="972" stopIfTrue="1">
      <formula>OR(AND(O62&lt;&gt;"",O62&lt;&gt;0),AND(P62&lt;&gt;"",P62&lt;&gt;0),AND(#REF!&lt;&gt;"",#REF!&lt;&gt;0))</formula>
    </cfRule>
  </conditionalFormatting>
  <conditionalFormatting sqref="N62 N91 N94 N97">
    <cfRule type="expression" dxfId="35" priority="974" stopIfTrue="1">
      <formula>OR(AND(#REF!&lt;&gt;"",#REF!&lt;&gt;0),AND(Q62&lt;&gt;"",Q62&lt;&gt;0),AND(#REF!&lt;&gt;"",#REF!&lt;&gt;0))</formula>
    </cfRule>
  </conditionalFormatting>
  <conditionalFormatting sqref="N33">
    <cfRule type="expression" dxfId="34" priority="994" stopIfTrue="1">
      <formula>OR(#REF!&lt;&gt;"",Q33&lt;&gt;"",#REF!&lt;&gt;"")</formula>
    </cfRule>
  </conditionalFormatting>
  <conditionalFormatting sqref="O64:P65">
    <cfRule type="expression" dxfId="33" priority="33" stopIfTrue="1">
      <formula>AND(O64&lt;&gt;"",O64&lt;&gt;0)</formula>
    </cfRule>
  </conditionalFormatting>
  <conditionalFormatting sqref="M64:M65">
    <cfRule type="expression" dxfId="32" priority="34" stopIfTrue="1">
      <formula>OR(AND(O64&lt;&gt;"",O64&lt;&gt;0),AND(P64&lt;&gt;"",P64&lt;&gt;0),AND(#REF!&lt;&gt;"",#REF!&lt;&gt;0))</formula>
    </cfRule>
  </conditionalFormatting>
  <conditionalFormatting sqref="N64:N65">
    <cfRule type="expression" dxfId="31" priority="35" stopIfTrue="1">
      <formula>OR(AND(#REF!&lt;&gt;"",#REF!&lt;&gt;0),AND(Q64&lt;&gt;"",Q64&lt;&gt;0),AND(#REF!&lt;&gt;"",#REF!&lt;&gt;0))</formula>
    </cfRule>
  </conditionalFormatting>
  <conditionalFormatting sqref="O71:P77">
    <cfRule type="expression" dxfId="30" priority="30" stopIfTrue="1">
      <formula>AND(O71&lt;&gt;"",O71&lt;&gt;0)</formula>
    </cfRule>
  </conditionalFormatting>
  <conditionalFormatting sqref="M71:M77">
    <cfRule type="expression" dxfId="29" priority="31" stopIfTrue="1">
      <formula>OR(AND(O71&lt;&gt;"",O71&lt;&gt;0),AND(P71&lt;&gt;"",P71&lt;&gt;0),AND(#REF!&lt;&gt;"",#REF!&lt;&gt;0))</formula>
    </cfRule>
  </conditionalFormatting>
  <conditionalFormatting sqref="N71:N77">
    <cfRule type="expression" dxfId="28" priority="32" stopIfTrue="1">
      <formula>OR(AND(#REF!&lt;&gt;"",#REF!&lt;&gt;0),AND(Q71&lt;&gt;"",Q71&lt;&gt;0),AND(#REF!&lt;&gt;"",#REF!&lt;&gt;0))</formula>
    </cfRule>
  </conditionalFormatting>
  <conditionalFormatting sqref="O84:P85">
    <cfRule type="expression" dxfId="27" priority="27" stopIfTrue="1">
      <formula>AND(O84&lt;&gt;"",O84&lt;&gt;0)</formula>
    </cfRule>
  </conditionalFormatting>
  <conditionalFormatting sqref="M84:M85">
    <cfRule type="expression" dxfId="26" priority="28" stopIfTrue="1">
      <formula>OR(AND(O84&lt;&gt;"",O84&lt;&gt;0),AND(P84&lt;&gt;"",P84&lt;&gt;0),AND(#REF!&lt;&gt;"",#REF!&lt;&gt;0))</formula>
    </cfRule>
  </conditionalFormatting>
  <conditionalFormatting sqref="N84:N85">
    <cfRule type="expression" dxfId="25" priority="29" stopIfTrue="1">
      <formula>OR(AND(#REF!&lt;&gt;"",#REF!&lt;&gt;0),AND(Q84&lt;&gt;"",Q84&lt;&gt;0),AND(#REF!&lt;&gt;"",#REF!&lt;&gt;0))</formula>
    </cfRule>
  </conditionalFormatting>
  <conditionalFormatting sqref="M174:P179">
    <cfRule type="expression" dxfId="24" priority="26" stopIfTrue="1">
      <formula>OR(AND(O174&lt;&gt;"",O174&lt;&gt;0),AND(P174&lt;&gt;"",P174&lt;&gt;0),AND(#REF!&lt;&gt;"",#REF!&lt;&gt;0))</formula>
    </cfRule>
  </conditionalFormatting>
  <conditionalFormatting sqref="M154:P164">
    <cfRule type="expression" dxfId="23" priority="25" stopIfTrue="1">
      <formula>OR(AND(O154&lt;&gt;"",O154&lt;&gt;0),AND(P154&lt;&gt;"",P154&lt;&gt;0),AND(#REF!&lt;&gt;"",#REF!&lt;&gt;0))</formula>
    </cfRule>
  </conditionalFormatting>
  <conditionalFormatting sqref="M148:P151">
    <cfRule type="expression" dxfId="22" priority="24" stopIfTrue="1">
      <formula>OR(AND(O148&lt;&gt;"",O148&lt;&gt;0),AND(P148&lt;&gt;"",P148&lt;&gt;0),AND(#REF!&lt;&gt;"",#REF!&lt;&gt;0))</formula>
    </cfRule>
  </conditionalFormatting>
  <conditionalFormatting sqref="O106:P106">
    <cfRule type="expression" dxfId="21" priority="21" stopIfTrue="1">
      <formula>AND(O106&lt;&gt;"",O106&lt;&gt;0)</formula>
    </cfRule>
  </conditionalFormatting>
  <conditionalFormatting sqref="M106">
    <cfRule type="expression" dxfId="20" priority="22" stopIfTrue="1">
      <formula>OR(AND(O106&lt;&gt;"",O106&lt;&gt;0),AND(P106&lt;&gt;"",P106&lt;&gt;0),AND(#REF!&lt;&gt;"",#REF!&lt;&gt;0))</formula>
    </cfRule>
  </conditionalFormatting>
  <conditionalFormatting sqref="N106">
    <cfRule type="expression" dxfId="19" priority="23" stopIfTrue="1">
      <formula>OR(AND(#REF!&lt;&gt;"",#REF!&lt;&gt;0),AND(Q106&lt;&gt;"",Q106&lt;&gt;0),AND(#REF!&lt;&gt;"",#REF!&lt;&gt;0))</formula>
    </cfRule>
  </conditionalFormatting>
  <conditionalFormatting sqref="O54:P54">
    <cfRule type="expression" dxfId="18" priority="18" stopIfTrue="1">
      <formula>AND(O54&lt;&gt;"",O54&lt;&gt;0)</formula>
    </cfRule>
  </conditionalFormatting>
  <conditionalFormatting sqref="M54">
    <cfRule type="expression" dxfId="17" priority="19" stopIfTrue="1">
      <formula>OR(AND(O54&lt;&gt;"",O54&lt;&gt;0),AND(P54&lt;&gt;"",P54&lt;&gt;0),AND(#REF!&lt;&gt;"",#REF!&lt;&gt;0))</formula>
    </cfRule>
  </conditionalFormatting>
  <conditionalFormatting sqref="N54">
    <cfRule type="expression" dxfId="16" priority="20" stopIfTrue="1">
      <formula>OR(AND(#REF!&lt;&gt;"",#REF!&lt;&gt;0),AND(Q54&lt;&gt;"",Q54&lt;&gt;0),AND(#REF!&lt;&gt;"",#REF!&lt;&gt;0))</formula>
    </cfRule>
  </conditionalFormatting>
  <conditionalFormatting sqref="O121:P124">
    <cfRule type="expression" dxfId="15" priority="15" stopIfTrue="1">
      <formula>AND(O121&lt;&gt;"",O121&lt;&gt;0)</formula>
    </cfRule>
  </conditionalFormatting>
  <conditionalFormatting sqref="M121:M124">
    <cfRule type="expression" dxfId="14" priority="16" stopIfTrue="1">
      <formula>OR(AND(O121&lt;&gt;"",O121&lt;&gt;0),AND(P121&lt;&gt;"",P121&lt;&gt;0),AND(#REF!&lt;&gt;"",#REF!&lt;&gt;0))</formula>
    </cfRule>
  </conditionalFormatting>
  <conditionalFormatting sqref="N121:N124">
    <cfRule type="expression" dxfId="13" priority="17" stopIfTrue="1">
      <formula>OR(AND(#REF!&lt;&gt;"",#REF!&lt;&gt;0),AND(Q121&lt;&gt;"",Q121&lt;&gt;0),AND(#REF!&lt;&gt;"",#REF!&lt;&gt;0))</formula>
    </cfRule>
  </conditionalFormatting>
  <conditionalFormatting sqref="O127:P130">
    <cfRule type="expression" dxfId="12" priority="12" stopIfTrue="1">
      <formula>AND(O127&lt;&gt;"",O127&lt;&gt;0)</formula>
    </cfRule>
  </conditionalFormatting>
  <conditionalFormatting sqref="M127:M130">
    <cfRule type="expression" dxfId="11" priority="13" stopIfTrue="1">
      <formula>OR(AND(O127&lt;&gt;"",O127&lt;&gt;0),AND(P127&lt;&gt;"",P127&lt;&gt;0),AND(#REF!&lt;&gt;"",#REF!&lt;&gt;0))</formula>
    </cfRule>
  </conditionalFormatting>
  <conditionalFormatting sqref="N127:N130">
    <cfRule type="expression" dxfId="10" priority="14" stopIfTrue="1">
      <formula>OR(AND(#REF!&lt;&gt;"",#REF!&lt;&gt;0),AND(Q127&lt;&gt;"",Q127&lt;&gt;0),AND(#REF!&lt;&gt;"",#REF!&lt;&gt;0))</formula>
    </cfRule>
  </conditionalFormatting>
  <conditionalFormatting sqref="O26:P26">
    <cfRule type="expression" dxfId="9" priority="9" stopIfTrue="1">
      <formula>AND(O26&lt;&gt;"",O26&lt;&gt;0)</formula>
    </cfRule>
  </conditionalFormatting>
  <conditionalFormatting sqref="M26">
    <cfRule type="expression" dxfId="8" priority="10" stopIfTrue="1">
      <formula>OR(AND(O26&lt;&gt;"",O26&lt;&gt;0),AND(P26&lt;&gt;"",P26&lt;&gt;0),AND(#REF!&lt;&gt;"",#REF!&lt;&gt;0))</formula>
    </cfRule>
  </conditionalFormatting>
  <conditionalFormatting sqref="N26">
    <cfRule type="expression" dxfId="7" priority="11" stopIfTrue="1">
      <formula>OR(AND(#REF!&lt;&gt;"",#REF!&lt;&gt;0),AND(Q26&lt;&gt;"",Q26&lt;&gt;0),AND(#REF!&lt;&gt;"",#REF!&lt;&gt;0))</formula>
    </cfRule>
  </conditionalFormatting>
  <conditionalFormatting sqref="O18:P18">
    <cfRule type="expression" dxfId="6" priority="6" stopIfTrue="1">
      <formula>AND(O18&lt;&gt;"",O18&lt;&gt;0)</formula>
    </cfRule>
  </conditionalFormatting>
  <conditionalFormatting sqref="M18">
    <cfRule type="expression" dxfId="5" priority="7" stopIfTrue="1">
      <formula>OR(AND(O18&lt;&gt;"",O18&lt;&gt;0),AND(P18&lt;&gt;"",P18&lt;&gt;0),AND(#REF!&lt;&gt;"",#REF!&lt;&gt;0))</formula>
    </cfRule>
  </conditionalFormatting>
  <conditionalFormatting sqref="N18">
    <cfRule type="expression" dxfId="4" priority="8" stopIfTrue="1">
      <formula>OR(AND(#REF!&lt;&gt;"",#REF!&lt;&gt;0),AND(Q18&lt;&gt;"",Q18&lt;&gt;0),AND(#REF!&lt;&gt;"",#REF!&lt;&gt;0))</formula>
    </cfRule>
  </conditionalFormatting>
  <conditionalFormatting sqref="O8:P8">
    <cfRule type="expression" dxfId="3" priority="3" stopIfTrue="1">
      <formula>AND(O8&lt;&gt;"",O8&lt;&gt;0)</formula>
    </cfRule>
  </conditionalFormatting>
  <conditionalFormatting sqref="M8">
    <cfRule type="expression" dxfId="2" priority="4" stopIfTrue="1">
      <formula>OR(AND(O8&lt;&gt;"",O8&lt;&gt;0),AND(P8&lt;&gt;"",P8&lt;&gt;0),AND(#REF!&lt;&gt;"",#REF!&lt;&gt;0))</formula>
    </cfRule>
  </conditionalFormatting>
  <conditionalFormatting sqref="N8">
    <cfRule type="expression" dxfId="1" priority="5" stopIfTrue="1">
      <formula>OR(AND(#REF!&lt;&gt;"",#REF!&lt;&gt;0),AND(Q8&lt;&gt;"",Q8&lt;&gt;0),AND(#REF!&lt;&gt;"",#REF!&lt;&gt;0))</formula>
    </cfRule>
  </conditionalFormatting>
  <conditionalFormatting sqref="M2">
    <cfRule type="expression" dxfId="0" priority="1" stopIfTrue="1">
      <formula>OR(AND(#REF!&lt;&gt;"",#REF!&lt;&gt;0),AND(Q1&lt;&gt;"",Q1&lt;&gt;0),AND(#REF!&lt;&gt;"",#REF!&lt;&gt;0))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2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P23"/>
  <sheetViews>
    <sheetView topLeftCell="B1" workbookViewId="0">
      <selection activeCell="G10" sqref="G10"/>
    </sheetView>
  </sheetViews>
  <sheetFormatPr defaultRowHeight="15"/>
  <cols>
    <col min="1" max="1" width="28.85546875" bestFit="1" customWidth="1"/>
    <col min="2" max="2" width="9" customWidth="1"/>
    <col min="3" max="3" width="53.7109375" bestFit="1" customWidth="1"/>
    <col min="5" max="5" width="34.7109375" bestFit="1" customWidth="1"/>
    <col min="7" max="7" width="34.7109375" bestFit="1" customWidth="1"/>
  </cols>
  <sheetData>
    <row r="1" spans="1:16">
      <c r="A1" s="1" t="s">
        <v>130</v>
      </c>
      <c r="B1" s="1"/>
      <c r="C1" s="9" t="e">
        <f>IF(OR(IS!$D$8="",IS!$D$8=0,IS!$D$11="",IS!$D$11=0,Fatturato_1="",Fatturato_1=0,IS!$D$127="û",Clienti_1="",Clienti_1=0,Fornitori_1="",Fornitori_1=0,BS!$O$193="û",BS!$O$198="û",CheckFinStat_1&gt;0),"NO","OK")</f>
        <v>#REF!</v>
      </c>
      <c r="D1" s="1"/>
      <c r="E1" s="9" t="e">
        <f>IF(OR(IS!$D$8="",IS!$D$8=0,IS!$D$11="",IS!$D$11=0,Fatturato_1="",Fatturato_1=0,IS!$D$127="û",Clienti_1="",Clienti_1=0,Fornitori_1="",Fornitori_1=0,BS!$O$193="û",BS!$O$198="û",CheckFinStat_2&gt;0),"NO","OK")</f>
        <v>#REF!</v>
      </c>
      <c r="F1" s="1"/>
      <c r="G1" s="9" t="e">
        <f>IF(OR(IS!$D$8="",IS!$D$8=0,IS!$D$11="",IS!$D$11=0,Fatturato_1="",Fatturato_1=0,IS!$D$127="û",Clienti_1="",Clienti_1=0,Fornitori_1="",Fornitori_1=0,BS!$O$193="û",BS!$O$198="û",CheckFinStat_3&gt;0),"NO","OK")</f>
        <v>#REF!</v>
      </c>
      <c r="H1" s="1"/>
      <c r="I1" s="1"/>
      <c r="J1" s="1"/>
      <c r="K1" s="9"/>
      <c r="L1" s="1"/>
      <c r="M1" s="9"/>
      <c r="N1" s="1"/>
      <c r="O1" s="9"/>
      <c r="P1" s="1"/>
    </row>
    <row r="2" spans="1:16">
      <c r="A2" s="1" t="s">
        <v>131</v>
      </c>
      <c r="B2" s="1"/>
      <c r="C2" s="8" t="str">
        <f>IF(OR(IS!D8="",IS!D11="",IS!D8=0,IS!D11=0),"NO","OK")</f>
        <v>NO</v>
      </c>
      <c r="D2" s="3"/>
      <c r="E2" s="8" t="str">
        <f>IF(OR(IS!E8="",IS!E11="",IS!E8=0,IS!E11=0),"NO","OK")</f>
        <v>NO</v>
      </c>
      <c r="F2" s="1"/>
      <c r="G2" s="8" t="e">
        <f>IF(OR(IS!#REF!="",IS!#REF!="",IS!#REF!=0,IS!#REF!=0),"NO","OK")</f>
        <v>#REF!</v>
      </c>
      <c r="H2" s="1"/>
      <c r="I2" s="1"/>
      <c r="J2" s="1"/>
      <c r="K2" s="8"/>
      <c r="L2" s="3"/>
      <c r="M2" s="8"/>
      <c r="N2" s="1"/>
      <c r="O2" s="8"/>
      <c r="P2" s="1"/>
    </row>
    <row r="3" spans="1:16">
      <c r="A3" s="1" t="s">
        <v>129</v>
      </c>
      <c r="B3" s="1"/>
      <c r="C3" s="8"/>
      <c r="D3" s="3"/>
      <c r="E3" s="8"/>
      <c r="F3" s="1"/>
      <c r="G3" s="8"/>
      <c r="H3" s="1"/>
      <c r="I3" s="1"/>
      <c r="J3" s="1"/>
      <c r="K3" s="8"/>
      <c r="L3" s="3"/>
      <c r="M3" s="8"/>
      <c r="N3" s="1"/>
      <c r="O3" s="8"/>
      <c r="P3" s="1"/>
    </row>
    <row r="4" spans="1:16">
      <c r="A4" s="1"/>
      <c r="B4" s="1"/>
      <c r="C4" s="8" t="e">
        <f>SUMIF(Source_0,0,Source_1)</f>
        <v>#REF!</v>
      </c>
      <c r="D4" s="3"/>
      <c r="E4" s="8" t="e">
        <f>SUMIF(Source_0,0,Source_2)</f>
        <v>#REF!</v>
      </c>
      <c r="F4" s="1"/>
      <c r="G4" s="8" t="e">
        <f>SUMIF(Source_0,0,Source_3)</f>
        <v>#REF!</v>
      </c>
      <c r="H4" s="1"/>
      <c r="I4" s="1"/>
      <c r="J4" s="1"/>
      <c r="K4" s="8"/>
      <c r="L4" s="3"/>
      <c r="M4" s="8"/>
      <c r="N4" s="1"/>
      <c r="O4" s="8"/>
      <c r="P4" s="1"/>
    </row>
    <row r="5" spans="1:16">
      <c r="A5" s="1"/>
      <c r="B5" s="1"/>
      <c r="C5" s="9" t="str">
        <f>IF(AND(OR(IS!$D$8="",IS!$D$8=0),OR(IS!$D$11="",IS!$D$11=0),OR(Fatturato_1="",Fatturato_1=0),OR(Clienti_1="",Clienti_1=0),OR(Fornitori_1="",Fornitori_1=0)),"NO","OK")</f>
        <v>OK</v>
      </c>
      <c r="D5" s="3"/>
      <c r="E5" s="9" t="str">
        <f>IF(AND(OR(IS!$E$8="",IS!$E$8=0),OR(IS!$E$11="",IS!$E$11=0),OR(Fatturato_2="",Fatturato_2=0),OR(Clienti_2="",Clienti_2=0),OR(Fornitori_2="",Fornitori_2=0)),"NO","OK")</f>
        <v>OK</v>
      </c>
      <c r="F5" s="1"/>
      <c r="G5" s="9" t="e">
        <f>IF(AND(OR(IS!#REF!="",IS!#REF!=0),OR(IS!#REF!="",IS!#REF!=0),OR(Fatturato_3="",Fatturato_3=0),OR(Clienti_3="",Clienti_3=0),OR(Fornitori_3="",Fornitori_3=0)),"NO","OK")</f>
        <v>#REF!</v>
      </c>
      <c r="H5" s="1"/>
      <c r="I5" s="1"/>
      <c r="J5" s="1"/>
      <c r="K5" s="9"/>
      <c r="L5" s="3"/>
      <c r="M5" s="9"/>
      <c r="N5" s="1"/>
      <c r="O5" s="9"/>
      <c r="P5" s="1"/>
    </row>
    <row r="6" spans="1:16">
      <c r="A6" s="1"/>
      <c r="B6" s="1"/>
      <c r="C6" s="64">
        <f>((LEFT(DesCol1,4)+2)*100)+12</f>
        <v>202112</v>
      </c>
      <c r="D6" s="3"/>
      <c r="E6" s="64">
        <f>((LEFT(DesCol2,4)+2)*100)+12</f>
        <v>202012</v>
      </c>
      <c r="F6" s="1"/>
      <c r="G6" s="64" t="e">
        <f>((LEFT(DesCol3,4)+2)*100)+12</f>
        <v>#REF!</v>
      </c>
      <c r="H6" s="1"/>
      <c r="I6" s="1"/>
      <c r="J6" s="1"/>
      <c r="K6" s="8"/>
      <c r="L6" s="3"/>
      <c r="M6" s="8"/>
      <c r="N6" s="1"/>
      <c r="O6" s="8"/>
      <c r="P6" s="1"/>
    </row>
    <row r="7" spans="1:16">
      <c r="A7" s="1" t="s">
        <v>141</v>
      </c>
      <c r="B7" s="1"/>
      <c r="C7" s="8"/>
      <c r="D7" s="3"/>
      <c r="E7" s="1"/>
      <c r="F7" s="1"/>
      <c r="G7" s="1"/>
      <c r="H7" s="1"/>
      <c r="I7" s="1"/>
      <c r="J7" s="1"/>
      <c r="K7" s="8"/>
      <c r="L7" s="3"/>
      <c r="M7" s="1"/>
      <c r="N7" s="1"/>
      <c r="O7" s="1"/>
      <c r="P7" s="1"/>
    </row>
    <row r="8" spans="1:16">
      <c r="A8" s="1"/>
      <c r="B8" s="1"/>
      <c r="C8" s="8"/>
      <c r="D8" s="3"/>
      <c r="E8" s="1"/>
      <c r="F8" s="1"/>
      <c r="G8" s="1"/>
      <c r="H8" s="1"/>
      <c r="I8" s="1"/>
      <c r="J8" s="1"/>
      <c r="K8" s="8"/>
      <c r="L8" s="3"/>
      <c r="M8" s="1"/>
      <c r="N8" s="1"/>
      <c r="O8" s="1"/>
      <c r="P8" s="1"/>
    </row>
    <row r="9" spans="1:16">
      <c r="A9" s="1" t="s">
        <v>137</v>
      </c>
      <c r="B9" s="1"/>
      <c r="C9" s="9" t="e">
        <f>IF(CheckSend_1="NO","Period : " &amp;IS!D6,"")</f>
        <v>#REF!</v>
      </c>
      <c r="D9" s="1"/>
      <c r="E9" s="9" t="e">
        <f>IF(CheckSend_2="NO","Period : " &amp;IS!E6,"")</f>
        <v>#REF!</v>
      </c>
      <c r="F9" s="1"/>
      <c r="G9" s="9" t="e">
        <f>IF(CheckSend_3="NO","Period : " &amp;IS!#REF!,"")</f>
        <v>#REF!</v>
      </c>
      <c r="H9" s="1"/>
      <c r="I9" s="1"/>
      <c r="J9" s="1"/>
      <c r="K9" s="9"/>
      <c r="L9" s="1"/>
      <c r="M9" s="9"/>
      <c r="N9" s="1"/>
      <c r="O9" s="9"/>
      <c r="P9" s="1"/>
    </row>
    <row r="10" spans="1:16">
      <c r="A10" s="1"/>
      <c r="B10" s="1"/>
      <c r="C10" s="64" t="e">
        <f>IF(CheckFinStat_1&gt;0,"ANOTHER FINANCIAL STATEMENT IS AVAILABLE","")</f>
        <v>#REF!</v>
      </c>
      <c r="D10" s="3"/>
      <c r="E10" s="64" t="e">
        <f>IF(CheckFinStat_2&gt;0,"ANOTHER FINANCIAL STATEMENT IS AVAILABLE","")</f>
        <v>#REF!</v>
      </c>
      <c r="F10" s="1"/>
      <c r="G10" s="64" t="e">
        <f>IF(CheckFinStat_3&gt;0,"ANOTHER FINANCIAL STATEMENT IS AVAILABLE","")</f>
        <v>#REF!</v>
      </c>
      <c r="H10" s="1"/>
      <c r="I10" s="1"/>
      <c r="J10" s="1"/>
      <c r="K10" s="8"/>
      <c r="L10" s="3"/>
      <c r="M10" s="1"/>
      <c r="N10" s="1"/>
      <c r="O10" s="1"/>
      <c r="P10" s="1"/>
    </row>
    <row r="11" spans="1:16">
      <c r="A11" s="1"/>
      <c r="B11" s="1"/>
      <c r="C11" s="9"/>
      <c r="D11" s="1"/>
      <c r="E11" s="9"/>
      <c r="F11" s="1"/>
      <c r="G11" s="9"/>
      <c r="H11" s="1"/>
      <c r="I11" s="1"/>
      <c r="J11" s="1"/>
      <c r="K11" s="9"/>
      <c r="L11" s="1"/>
      <c r="M11" s="9"/>
      <c r="N11" s="1"/>
      <c r="O11" s="9"/>
      <c r="P11" s="1"/>
    </row>
    <row r="12" spans="1:16">
      <c r="A12" s="1" t="s">
        <v>132</v>
      </c>
      <c r="B12" s="1"/>
      <c r="C12" s="8" t="str">
        <f>IF(OR(IS!D8="",IS!D8=0),"MISSING DATA : " &amp; IS!$B$8,"")</f>
        <v>MISSING DATA : NUMBER OF MONTHS</v>
      </c>
      <c r="D12" s="3"/>
      <c r="E12" s="8" t="str">
        <f>IF(OR(IS!E8="",IS!E8=0),"MISSING DATA : " &amp; IS!$B$8,"")</f>
        <v>MISSING DATA : NUMBER OF MONTHS</v>
      </c>
      <c r="F12" s="1"/>
      <c r="G12" s="8" t="e">
        <f>IF(OR(IS!#REF!="",IS!#REF!=0),"MISSING DATA : " &amp; IS!$B$8,"")</f>
        <v>#REF!</v>
      </c>
      <c r="H12" s="1"/>
      <c r="I12" s="1"/>
      <c r="J12" s="1"/>
      <c r="K12" s="8"/>
      <c r="L12" s="3"/>
      <c r="M12" s="8"/>
      <c r="N12" s="1"/>
      <c r="O12" s="8"/>
      <c r="P12" s="1"/>
    </row>
    <row r="13" spans="1:16">
      <c r="A13" s="1" t="s">
        <v>133</v>
      </c>
      <c r="B13" s="1"/>
      <c r="C13" s="8" t="str">
        <f>IF(OR(IS!D11="",IS!D11=0,IS!D11&gt;C6),"MISSING DATA : " &amp;IS!$B$11,"")</f>
        <v>MISSING DATA : CLOSURE DATE-YEAR (YYYYMM)</v>
      </c>
      <c r="D13" s="3"/>
      <c r="E13" s="8" t="str">
        <f>IF(OR(IS!E11="",IS!E11=0,IS!E11&gt;E6),"MISSING DATA : " &amp;IS!$B$11,"")</f>
        <v>MISSING DATA : CLOSURE DATE-YEAR (YYYYMM)</v>
      </c>
      <c r="F13" s="1"/>
      <c r="G13" s="8" t="e">
        <f>IF(OR(IS!#REF!="",IS!#REF!=0,IS!#REF!&gt;G6),"MISSING DATA : " &amp;IS!$B$11,"")</f>
        <v>#REF!</v>
      </c>
      <c r="H13" s="1"/>
      <c r="I13" s="1"/>
      <c r="J13" s="1"/>
      <c r="K13" s="8"/>
      <c r="L13" s="3"/>
      <c r="M13" s="8"/>
      <c r="N13" s="1"/>
      <c r="O13" s="8"/>
      <c r="P13" s="1"/>
    </row>
    <row r="14" spans="1:16">
      <c r="A14" s="1"/>
      <c r="B14" s="1"/>
      <c r="C14" s="8"/>
      <c r="D14" s="3"/>
      <c r="E14" s="8"/>
      <c r="F14" s="1"/>
      <c r="G14" s="8"/>
      <c r="H14" s="1"/>
      <c r="I14" s="1"/>
      <c r="J14" s="1"/>
      <c r="K14" s="8"/>
      <c r="L14" s="3"/>
      <c r="M14" s="8"/>
      <c r="N14" s="1"/>
      <c r="O14" s="8"/>
      <c r="P14" s="1"/>
    </row>
    <row r="15" spans="1:16">
      <c r="A15" s="1" t="s">
        <v>138</v>
      </c>
      <c r="B15" s="1"/>
      <c r="C15" s="8" t="str">
        <f>IF(OR(Fatturato_1=0,Fatturato_1=""),"MISSING DATA : " &amp;IS!$B$16,"")</f>
        <v>MISSING DATA : NET SALES</v>
      </c>
      <c r="D15" s="3"/>
      <c r="E15" s="8" t="str">
        <f>IF(OR(Fatturato_2=0,Fatturato_2=""),"MISSING DATA : " &amp;IS!$B$16,"")</f>
        <v>MISSING DATA : NET SALES</v>
      </c>
      <c r="F15" s="1"/>
      <c r="G15" s="8" t="e">
        <f>IF(OR(Fatturato_3=0,Fatturato_3=""),"MISSING DATA : " &amp;IS!$B$16,"")</f>
        <v>#REF!</v>
      </c>
      <c r="H15" s="1"/>
      <c r="I15" s="1"/>
      <c r="J15" s="1"/>
      <c r="K15" s="8"/>
      <c r="L15" s="3"/>
      <c r="M15" s="8"/>
      <c r="N15" s="1"/>
      <c r="O15" s="8"/>
      <c r="P15" s="1"/>
    </row>
    <row r="16" spans="1:16">
      <c r="A16" s="1" t="s">
        <v>139</v>
      </c>
      <c r="B16" s="1"/>
      <c r="C16" s="8" t="str">
        <f>IF(OR(Clienti_1=0,Clienti_1=""),"MISSING DATA : " &amp;BS!$M$64,"")</f>
        <v/>
      </c>
      <c r="D16" s="3"/>
      <c r="E16" s="8" t="str">
        <f>IF(OR(Clienti_2=0,Clienti_2=""),"MISSING DATA : " &amp;BS!$M$64,"")</f>
        <v/>
      </c>
      <c r="F16" s="1"/>
      <c r="G16" s="8" t="e">
        <f>IF(OR(Clienti_3=0,Clienti_3=""),"MISSING DATA : " &amp;BS!$M$64,"")</f>
        <v>#REF!</v>
      </c>
      <c r="H16" s="1"/>
      <c r="I16" s="1"/>
      <c r="J16" s="1"/>
      <c r="K16" s="8"/>
      <c r="L16" s="3"/>
      <c r="M16" s="8"/>
      <c r="N16" s="1"/>
      <c r="O16" s="8"/>
      <c r="P16" s="1"/>
    </row>
    <row r="17" spans="1:16">
      <c r="A17" s="1" t="s">
        <v>140</v>
      </c>
      <c r="B17" s="1"/>
      <c r="C17" s="8" t="str">
        <f>IF(OR(Fornitori_1=0,Fornitori_1=""),"MISSING DATA : " &amp;BS!$M$164,"")</f>
        <v/>
      </c>
      <c r="D17" s="3"/>
      <c r="E17" s="8" t="str">
        <f>IF(OR(Fornitori_2=0,Fornitori_2=""),"MISSING DATA : " &amp;BS!$M$164,"")</f>
        <v/>
      </c>
      <c r="F17" s="1"/>
      <c r="G17" s="8" t="e">
        <f>IF(OR(Fornitori_3=0,Fornitori_3=""),"MISSING DATA : " &amp;BS!$M$164,"")</f>
        <v>#REF!</v>
      </c>
      <c r="H17" s="1"/>
      <c r="I17" s="1"/>
      <c r="J17" s="1"/>
      <c r="K17" s="8"/>
      <c r="L17" s="3"/>
      <c r="M17" s="8"/>
      <c r="N17" s="1"/>
      <c r="O17" s="8"/>
      <c r="P17" s="1"/>
    </row>
    <row r="18" spans="1:16">
      <c r="A18" s="1"/>
      <c r="B18" s="1"/>
      <c r="C18" s="8"/>
      <c r="D18" s="3"/>
      <c r="E18" s="8"/>
      <c r="F18" s="1"/>
      <c r="G18" s="8"/>
      <c r="H18" s="1"/>
      <c r="I18" s="1"/>
      <c r="J18" s="1"/>
      <c r="K18" s="8"/>
      <c r="L18" s="3"/>
      <c r="M18" s="8"/>
      <c r="N18" s="1"/>
      <c r="O18" s="8"/>
      <c r="P18" s="1"/>
    </row>
    <row r="19" spans="1:16">
      <c r="A19" s="1" t="s">
        <v>136</v>
      </c>
      <c r="B19" s="1"/>
      <c r="C19" s="8" t="str">
        <f>IF(IS!D127="û","Check:   Input "&amp;IS!$B$122&amp;" different from calculated NET INCOME","")</f>
        <v/>
      </c>
      <c r="D19" s="3"/>
      <c r="E19" s="8" t="str">
        <f>IF(IS!E127="û","Check:   Input "&amp;IS!$B$122&amp;" different from calculated NET INCOME","")</f>
        <v/>
      </c>
      <c r="F19" s="1"/>
      <c r="G19" s="8" t="e">
        <f>IF(IS!#REF!="û","Check:   Input "&amp;IS!$B$122&amp;" different from calculated NET INCOME","")</f>
        <v>#REF!</v>
      </c>
      <c r="H19" s="1"/>
      <c r="I19" s="1"/>
      <c r="J19" s="1"/>
      <c r="K19" s="8"/>
      <c r="L19" s="3"/>
      <c r="M19" s="8"/>
      <c r="N19" s="1"/>
      <c r="O19" s="8"/>
      <c r="P19" s="1"/>
    </row>
    <row r="20" spans="1:16">
      <c r="A20" s="1" t="s">
        <v>134</v>
      </c>
      <c r="B20" s="1"/>
      <c r="C20" s="8" t="str">
        <f>IF(BS!O193="û","Check: " &amp; BS!$M$189&amp;" different from "&amp;BS!$M$115,"")</f>
        <v>Check:   TOTAL LIABILITIES AND SHAREHOLDERS EQUITY different from TOTAL ASSETS</v>
      </c>
      <c r="D20" s="3"/>
      <c r="E20" s="8" t="str">
        <f>IF(BS!P193="û","Check: " &amp; BS!$M$189&amp;" different from "&amp;BS!$M$115,"")</f>
        <v>Check:   TOTAL LIABILITIES AND SHAREHOLDERS EQUITY different from TOTAL ASSETS</v>
      </c>
      <c r="F20" s="1"/>
      <c r="G20" s="8" t="e">
        <f>IF(BS!#REF!="û","Check: " &amp; BS!$M$189&amp;" different from "&amp;BS!$M$115,"")</f>
        <v>#REF!</v>
      </c>
      <c r="H20" s="1"/>
      <c r="I20" s="1"/>
      <c r="J20" s="1"/>
      <c r="K20" s="8"/>
      <c r="L20" s="3"/>
      <c r="M20" s="8"/>
      <c r="N20" s="1"/>
      <c r="O20" s="8"/>
      <c r="P20" s="1"/>
    </row>
    <row r="21" spans="1:16">
      <c r="A21" s="1" t="s">
        <v>135</v>
      </c>
      <c r="B21" s="1"/>
      <c r="C21" s="64"/>
      <c r="D21" s="3"/>
      <c r="E21" s="8" t="str">
        <f>IF(BS!P198="û","Check:   " &amp; "BS NET INCOME different from IS NET INCOME","")</f>
        <v>Check:   BS NET INCOME different from IS NET INCOME</v>
      </c>
      <c r="F21" s="1"/>
      <c r="G21" s="8" t="e">
        <f>IF(BS!#REF!="û","Check:   " &amp; "BS NET INCOME different from IS NET INCOME","")</f>
        <v>#REF!</v>
      </c>
      <c r="H21" s="1"/>
      <c r="I21" s="1"/>
      <c r="J21" s="1"/>
      <c r="K21" s="8"/>
      <c r="L21" s="3"/>
      <c r="M21" s="8"/>
      <c r="N21" s="1"/>
      <c r="O21" s="8"/>
      <c r="P21" s="1"/>
    </row>
    <row r="22" spans="1:16">
      <c r="A22" s="1"/>
      <c r="B22" s="1"/>
      <c r="C22" s="64"/>
      <c r="D22" s="3"/>
      <c r="E22" s="1"/>
      <c r="F22" s="1"/>
      <c r="G22" s="1"/>
      <c r="H22" s="1"/>
      <c r="I22" s="1"/>
      <c r="J22" s="1"/>
      <c r="K22" s="8"/>
      <c r="L22" s="3"/>
      <c r="M22" s="1"/>
      <c r="N22" s="1"/>
      <c r="O22" s="1"/>
      <c r="P22" s="1"/>
    </row>
    <row r="23" spans="1:16">
      <c r="A23" s="1"/>
      <c r="B23" s="1"/>
      <c r="C23" s="8"/>
      <c r="D23" s="3"/>
      <c r="E23" s="1"/>
      <c r="F23" s="1"/>
      <c r="G23" s="1"/>
      <c r="H23" s="1"/>
      <c r="I23" s="1"/>
      <c r="J23" s="1"/>
      <c r="K23" s="8"/>
      <c r="L23" s="3"/>
      <c r="M23" s="1"/>
      <c r="N23" s="1"/>
      <c r="O23" s="1"/>
      <c r="P23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C47"/>
  <sheetViews>
    <sheetView workbookViewId="0">
      <selection activeCell="B22" sqref="B22"/>
    </sheetView>
  </sheetViews>
  <sheetFormatPr defaultRowHeight="15"/>
  <cols>
    <col min="2" max="3" width="56.28515625" bestFit="1" customWidth="1"/>
  </cols>
  <sheetData>
    <row r="1" spans="1:3">
      <c r="A1" s="56" t="s">
        <v>407</v>
      </c>
      <c r="B1" s="56" t="s">
        <v>405</v>
      </c>
      <c r="C1" s="56" t="s">
        <v>406</v>
      </c>
    </row>
    <row r="2" spans="1:3">
      <c r="A2" s="56" t="s">
        <v>428</v>
      </c>
      <c r="B2" s="56"/>
      <c r="C2" s="56"/>
    </row>
    <row r="3" spans="1:3">
      <c r="A3" t="s">
        <v>408</v>
      </c>
      <c r="B3" t="s">
        <v>356</v>
      </c>
      <c r="C3" t="s">
        <v>356</v>
      </c>
    </row>
    <row r="4" spans="1:3">
      <c r="A4" t="s">
        <v>411</v>
      </c>
      <c r="B4" t="s">
        <v>390</v>
      </c>
      <c r="C4" t="s">
        <v>390</v>
      </c>
    </row>
    <row r="5" spans="1:3">
      <c r="A5" t="s">
        <v>412</v>
      </c>
      <c r="B5" t="s">
        <v>391</v>
      </c>
      <c r="C5" t="s">
        <v>391</v>
      </c>
    </row>
    <row r="6" spans="1:3">
      <c r="A6" t="s">
        <v>413</v>
      </c>
      <c r="B6" t="s">
        <v>357</v>
      </c>
      <c r="C6" t="s">
        <v>357</v>
      </c>
    </row>
    <row r="7" spans="1:3">
      <c r="A7" t="s">
        <v>414</v>
      </c>
      <c r="B7" t="s">
        <v>392</v>
      </c>
      <c r="C7" t="s">
        <v>392</v>
      </c>
    </row>
    <row r="8" spans="1:3">
      <c r="A8" t="s">
        <v>415</v>
      </c>
      <c r="B8" t="s">
        <v>358</v>
      </c>
      <c r="C8" t="s">
        <v>358</v>
      </c>
    </row>
    <row r="9" spans="1:3">
      <c r="A9" t="s">
        <v>416</v>
      </c>
      <c r="B9" t="s">
        <v>359</v>
      </c>
      <c r="C9" t="s">
        <v>359</v>
      </c>
    </row>
    <row r="10" spans="1:3">
      <c r="A10" t="s">
        <v>417</v>
      </c>
      <c r="B10" t="s">
        <v>360</v>
      </c>
      <c r="C10" t="s">
        <v>360</v>
      </c>
    </row>
    <row r="11" spans="1:3">
      <c r="A11" t="s">
        <v>418</v>
      </c>
      <c r="B11" t="s">
        <v>361</v>
      </c>
      <c r="C11" t="s">
        <v>361</v>
      </c>
    </row>
    <row r="12" spans="1:3">
      <c r="A12" t="s">
        <v>419</v>
      </c>
      <c r="B12" t="s">
        <v>362</v>
      </c>
      <c r="C12" t="s">
        <v>362</v>
      </c>
    </row>
    <row r="13" spans="1:3">
      <c r="A13" t="s">
        <v>420</v>
      </c>
      <c r="B13" t="s">
        <v>363</v>
      </c>
      <c r="C13" t="s">
        <v>363</v>
      </c>
    </row>
    <row r="14" spans="1:3">
      <c r="A14" t="s">
        <v>421</v>
      </c>
      <c r="B14" t="s">
        <v>393</v>
      </c>
      <c r="C14" t="s">
        <v>393</v>
      </c>
    </row>
    <row r="15" spans="1:3">
      <c r="A15" t="s">
        <v>422</v>
      </c>
      <c r="B15" t="s">
        <v>364</v>
      </c>
      <c r="C15" t="s">
        <v>364</v>
      </c>
    </row>
    <row r="16" spans="1:3">
      <c r="A16" t="s">
        <v>423</v>
      </c>
      <c r="B16" t="s">
        <v>394</v>
      </c>
      <c r="C16" t="s">
        <v>394</v>
      </c>
    </row>
    <row r="17" spans="1:3">
      <c r="A17" t="s">
        <v>424</v>
      </c>
      <c r="B17" t="s">
        <v>395</v>
      </c>
      <c r="C17" t="s">
        <v>395</v>
      </c>
    </row>
    <row r="18" spans="1:3">
      <c r="A18" t="s">
        <v>425</v>
      </c>
      <c r="B18" t="s">
        <v>365</v>
      </c>
      <c r="C18" t="s">
        <v>365</v>
      </c>
    </row>
    <row r="19" spans="1:3">
      <c r="A19" t="s">
        <v>427</v>
      </c>
      <c r="B19" t="s">
        <v>396</v>
      </c>
      <c r="C19" t="s">
        <v>396</v>
      </c>
    </row>
    <row r="20" spans="1:3">
      <c r="A20" t="s">
        <v>426</v>
      </c>
      <c r="B20" t="s">
        <v>454</v>
      </c>
      <c r="C20" t="s">
        <v>455</v>
      </c>
    </row>
    <row r="21" spans="1:3">
      <c r="A21" s="56" t="s">
        <v>429</v>
      </c>
      <c r="B21" s="56"/>
      <c r="C21" s="56"/>
    </row>
    <row r="22" spans="1:3">
      <c r="A22" t="s">
        <v>430</v>
      </c>
      <c r="B22" t="s">
        <v>366</v>
      </c>
      <c r="C22" t="s">
        <v>366</v>
      </c>
    </row>
    <row r="23" spans="1:3">
      <c r="A23" t="s">
        <v>409</v>
      </c>
      <c r="B23" t="s">
        <v>367</v>
      </c>
      <c r="C23" t="s">
        <v>367</v>
      </c>
    </row>
    <row r="24" spans="1:3">
      <c r="A24" t="s">
        <v>410</v>
      </c>
      <c r="B24" t="s">
        <v>368</v>
      </c>
      <c r="C24" t="s">
        <v>368</v>
      </c>
    </row>
    <row r="25" spans="1:3">
      <c r="A25" t="s">
        <v>431</v>
      </c>
      <c r="B25" t="s">
        <v>369</v>
      </c>
      <c r="C25" t="s">
        <v>369</v>
      </c>
    </row>
    <row r="26" spans="1:3">
      <c r="A26" t="s">
        <v>432</v>
      </c>
      <c r="B26" t="s">
        <v>370</v>
      </c>
      <c r="C26" t="s">
        <v>370</v>
      </c>
    </row>
    <row r="27" spans="1:3">
      <c r="A27" t="s">
        <v>433</v>
      </c>
      <c r="B27" t="s">
        <v>371</v>
      </c>
      <c r="C27" t="s">
        <v>371</v>
      </c>
    </row>
    <row r="28" spans="1:3">
      <c r="A28" t="s">
        <v>434</v>
      </c>
      <c r="B28" t="s">
        <v>397</v>
      </c>
      <c r="C28" t="s">
        <v>397</v>
      </c>
    </row>
    <row r="29" spans="1:3">
      <c r="A29" t="s">
        <v>435</v>
      </c>
      <c r="B29" t="s">
        <v>372</v>
      </c>
      <c r="C29" t="s">
        <v>372</v>
      </c>
    </row>
    <row r="30" spans="1:3">
      <c r="A30" t="s">
        <v>436</v>
      </c>
      <c r="B30" t="s">
        <v>373</v>
      </c>
      <c r="C30" t="s">
        <v>373</v>
      </c>
    </row>
    <row r="31" spans="1:3">
      <c r="A31" t="s">
        <v>437</v>
      </c>
      <c r="B31" t="s">
        <v>374</v>
      </c>
      <c r="C31" t="s">
        <v>374</v>
      </c>
    </row>
    <row r="32" spans="1:3">
      <c r="A32" t="s">
        <v>438</v>
      </c>
      <c r="B32" t="s">
        <v>375</v>
      </c>
      <c r="C32" t="s">
        <v>375</v>
      </c>
    </row>
    <row r="33" spans="1:3">
      <c r="A33" t="s">
        <v>439</v>
      </c>
      <c r="B33" t="s">
        <v>376</v>
      </c>
      <c r="C33" t="s">
        <v>376</v>
      </c>
    </row>
    <row r="34" spans="1:3">
      <c r="A34" t="s">
        <v>440</v>
      </c>
      <c r="B34" t="s">
        <v>377</v>
      </c>
      <c r="C34" t="s">
        <v>377</v>
      </c>
    </row>
    <row r="35" spans="1:3">
      <c r="A35" t="s">
        <v>441</v>
      </c>
      <c r="B35" t="s">
        <v>378</v>
      </c>
      <c r="C35" t="s">
        <v>378</v>
      </c>
    </row>
    <row r="36" spans="1:3">
      <c r="A36" t="s">
        <v>442</v>
      </c>
      <c r="B36" t="s">
        <v>379</v>
      </c>
      <c r="C36" t="s">
        <v>379</v>
      </c>
    </row>
    <row r="37" spans="1:3">
      <c r="A37" t="s">
        <v>443</v>
      </c>
      <c r="B37" t="s">
        <v>380</v>
      </c>
      <c r="C37" t="s">
        <v>380</v>
      </c>
    </row>
    <row r="38" spans="1:3">
      <c r="A38" t="s">
        <v>444</v>
      </c>
      <c r="B38" t="s">
        <v>398</v>
      </c>
      <c r="C38" t="s">
        <v>398</v>
      </c>
    </row>
    <row r="39" spans="1:3">
      <c r="A39" t="s">
        <v>445</v>
      </c>
      <c r="B39" t="s">
        <v>381</v>
      </c>
      <c r="C39" t="s">
        <v>381</v>
      </c>
    </row>
    <row r="40" spans="1:3">
      <c r="A40" t="s">
        <v>446</v>
      </c>
      <c r="B40" t="s">
        <v>382</v>
      </c>
      <c r="C40" t="s">
        <v>382</v>
      </c>
    </row>
    <row r="41" spans="1:3">
      <c r="A41" t="s">
        <v>447</v>
      </c>
      <c r="B41" t="s">
        <v>383</v>
      </c>
      <c r="C41" t="s">
        <v>383</v>
      </c>
    </row>
    <row r="42" spans="1:3">
      <c r="A42" t="s">
        <v>448</v>
      </c>
      <c r="B42" t="s">
        <v>384</v>
      </c>
      <c r="C42" t="s">
        <v>384</v>
      </c>
    </row>
    <row r="43" spans="1:3">
      <c r="A43" t="s">
        <v>449</v>
      </c>
      <c r="B43" t="s">
        <v>385</v>
      </c>
      <c r="C43" t="s">
        <v>385</v>
      </c>
    </row>
    <row r="44" spans="1:3">
      <c r="A44" t="s">
        <v>450</v>
      </c>
      <c r="B44" t="s">
        <v>386</v>
      </c>
      <c r="C44" t="s">
        <v>386</v>
      </c>
    </row>
    <row r="45" spans="1:3">
      <c r="A45" t="s">
        <v>451</v>
      </c>
      <c r="B45" t="s">
        <v>387</v>
      </c>
      <c r="C45" t="s">
        <v>387</v>
      </c>
    </row>
    <row r="46" spans="1:3">
      <c r="A46" t="s">
        <v>452</v>
      </c>
      <c r="B46" t="s">
        <v>388</v>
      </c>
      <c r="C46" t="s">
        <v>388</v>
      </c>
    </row>
    <row r="47" spans="1:3">
      <c r="A47" t="s">
        <v>453</v>
      </c>
      <c r="B47" t="s">
        <v>389</v>
      </c>
      <c r="C47" t="s">
        <v>389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30</vt:i4>
      </vt:variant>
    </vt:vector>
  </HeadingPairs>
  <TitlesOfParts>
    <vt:vector size="34" baseType="lpstr">
      <vt:lpstr>IS</vt:lpstr>
      <vt:lpstr>BS</vt:lpstr>
      <vt:lpstr>Parametri</vt:lpstr>
      <vt:lpstr>EV_TRANSLATIONS</vt:lpstr>
      <vt:lpstr>AllCheck_1</vt:lpstr>
      <vt:lpstr>AllCheck_2</vt:lpstr>
      <vt:lpstr>AllCheck_3</vt:lpstr>
      <vt:lpstr>IS!Area_stampa</vt:lpstr>
      <vt:lpstr>CategoryPov</vt:lpstr>
      <vt:lpstr>Check_voci_1</vt:lpstr>
      <vt:lpstr>CheckClosDate_1</vt:lpstr>
      <vt:lpstr>CheckDate_1</vt:lpstr>
      <vt:lpstr>CheckDate_2</vt:lpstr>
      <vt:lpstr>CheckDate_3</vt:lpstr>
      <vt:lpstr>CheckFinStat_1</vt:lpstr>
      <vt:lpstr>CheckFinStat_2</vt:lpstr>
      <vt:lpstr>CheckFinStat_3</vt:lpstr>
      <vt:lpstr>CheckNumMon_1</vt:lpstr>
      <vt:lpstr>CheckSend_1</vt:lpstr>
      <vt:lpstr>CheckSend_2</vt:lpstr>
      <vt:lpstr>CheckSend_3</vt:lpstr>
      <vt:lpstr>Clienti_1</vt:lpstr>
      <vt:lpstr>Clienti_2</vt:lpstr>
      <vt:lpstr>DesCol1</vt:lpstr>
      <vt:lpstr>DesCol2</vt:lpstr>
      <vt:lpstr>EndGetOnlyRange_BS</vt:lpstr>
      <vt:lpstr>Fatturato_1</vt:lpstr>
      <vt:lpstr>Fatturato_2</vt:lpstr>
      <vt:lpstr>Fornitori_1</vt:lpstr>
      <vt:lpstr>Fornitori_2</vt:lpstr>
      <vt:lpstr>GO</vt:lpstr>
      <vt:lpstr>StartGetOnlyRange_BS</vt:lpstr>
      <vt:lpstr>SupplierPOV</vt:lpstr>
      <vt:lpstr>TimePOV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Brisotto Marco (FCA)</dc:creator>
  <cp:lastModifiedBy>Utente 3</cp:lastModifiedBy>
  <cp:lastPrinted>2011-07-18T09:09:48Z</cp:lastPrinted>
  <dcterms:created xsi:type="dcterms:W3CDTF">2009-12-16T14:15:57Z</dcterms:created>
  <dcterms:modified xsi:type="dcterms:W3CDTF">2020-05-25T08:42:37Z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e">
    <vt:bool>false</vt:bool>
  </property>
</Properties>
</file>